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6755" windowHeight="5730"/>
  </bookViews>
  <sheets>
    <sheet name="ГИДРОПОНИКА" sheetId="1" r:id="rId1"/>
  </sheets>
  <calcPr calcId="124519"/>
</workbook>
</file>

<file path=xl/calcChain.xml><?xml version="1.0" encoding="utf-8"?>
<calcChain xmlns="http://schemas.openxmlformats.org/spreadsheetml/2006/main">
  <c r="R5" i="1"/>
  <c r="S5"/>
  <c r="T5"/>
  <c r="J6"/>
  <c r="L6"/>
  <c r="N6"/>
  <c r="Q6"/>
  <c r="R6"/>
  <c r="S6"/>
  <c r="T6"/>
  <c r="L9"/>
  <c r="G13"/>
  <c r="G10" s="1"/>
  <c r="I13"/>
  <c r="I10" s="1"/>
  <c r="K14"/>
  <c r="L14"/>
  <c r="M14"/>
  <c r="N14"/>
  <c r="O14"/>
  <c r="P14"/>
  <c r="F16"/>
  <c r="J16"/>
  <c r="J13" s="1"/>
  <c r="J10" s="1"/>
  <c r="K16"/>
  <c r="L16"/>
  <c r="M16"/>
  <c r="N16"/>
  <c r="O16"/>
  <c r="P16"/>
  <c r="F18"/>
  <c r="G18"/>
  <c r="I18"/>
  <c r="J18"/>
  <c r="L18"/>
  <c r="N18"/>
  <c r="G19"/>
  <c r="D23"/>
  <c r="E23"/>
  <c r="F23"/>
  <c r="G23"/>
  <c r="H23"/>
  <c r="I23"/>
  <c r="J23"/>
  <c r="D27"/>
  <c r="E27"/>
  <c r="F27"/>
  <c r="G27"/>
  <c r="H27"/>
  <c r="I27"/>
  <c r="J27"/>
  <c r="D31"/>
  <c r="E31"/>
  <c r="F31"/>
  <c r="G31"/>
  <c r="H31"/>
  <c r="I31"/>
  <c r="J31"/>
  <c r="D35"/>
  <c r="E35"/>
  <c r="F35"/>
  <c r="G35"/>
  <c r="H35"/>
  <c r="I35"/>
  <c r="J35"/>
  <c r="D39"/>
  <c r="E39"/>
  <c r="F39"/>
  <c r="G39"/>
  <c r="H39"/>
  <c r="I39"/>
  <c r="J39"/>
  <c r="D45"/>
  <c r="E45"/>
  <c r="F45"/>
  <c r="G45"/>
  <c r="H45"/>
  <c r="I45"/>
  <c r="J45"/>
  <c r="D49"/>
  <c r="E49"/>
  <c r="F49"/>
  <c r="G49"/>
  <c r="H49"/>
  <c r="I49"/>
  <c r="J49"/>
  <c r="D53"/>
  <c r="E53"/>
  <c r="F53"/>
  <c r="G53"/>
  <c r="H53"/>
  <c r="I53"/>
  <c r="J53"/>
  <c r="D59"/>
  <c r="E59"/>
  <c r="F59"/>
  <c r="G59"/>
  <c r="H59"/>
  <c r="I59"/>
  <c r="J59"/>
  <c r="D64"/>
  <c r="E64"/>
  <c r="F64"/>
  <c r="G64"/>
  <c r="H64"/>
  <c r="I64"/>
  <c r="J64"/>
  <c r="D69"/>
  <c r="E69"/>
  <c r="F69"/>
  <c r="G69"/>
  <c r="H69"/>
  <c r="I69"/>
  <c r="J69"/>
  <c r="D74"/>
  <c r="E74"/>
  <c r="F74"/>
  <c r="G74"/>
  <c r="H74"/>
  <c r="I74"/>
  <c r="J74"/>
  <c r="D78"/>
  <c r="E78"/>
  <c r="F78"/>
  <c r="G78"/>
  <c r="H78"/>
  <c r="I78"/>
  <c r="J78"/>
  <c r="D83"/>
  <c r="E83"/>
  <c r="F83"/>
  <c r="G83"/>
  <c r="H83"/>
  <c r="I83"/>
  <c r="J83"/>
  <c r="D87"/>
  <c r="E87"/>
  <c r="F87"/>
  <c r="G87"/>
  <c r="H87"/>
  <c r="I87"/>
  <c r="J87"/>
  <c r="D91"/>
  <c r="E91"/>
  <c r="F91"/>
  <c r="G91"/>
  <c r="H91"/>
  <c r="I91"/>
  <c r="J91"/>
  <c r="D95"/>
  <c r="E95"/>
  <c r="F95"/>
  <c r="G95"/>
  <c r="H95"/>
  <c r="I95"/>
  <c r="J95"/>
  <c r="E16" l="1"/>
  <c r="D16"/>
  <c r="H13"/>
  <c r="H10" s="1"/>
  <c r="H9" s="1"/>
  <c r="F13"/>
  <c r="F10" s="1"/>
  <c r="H16" l="1"/>
  <c r="H18" s="1"/>
  <c r="D18"/>
  <c r="E13"/>
  <c r="E10" s="1"/>
  <c r="E18"/>
  <c r="D13"/>
  <c r="D10" s="1"/>
  <c r="G9" s="1"/>
  <c r="F19" l="1"/>
</calcChain>
</file>

<file path=xl/sharedStrings.xml><?xml version="1.0" encoding="utf-8"?>
<sst xmlns="http://schemas.openxmlformats.org/spreadsheetml/2006/main" count="347" uniqueCount="88">
  <si>
    <t>мг/л</t>
  </si>
  <si>
    <t>мМ</t>
  </si>
  <si>
    <t>Mo</t>
  </si>
  <si>
    <t>Cu</t>
  </si>
  <si>
    <t>B</t>
  </si>
  <si>
    <t>Zn</t>
  </si>
  <si>
    <t>Mn</t>
  </si>
  <si>
    <t>Fe</t>
  </si>
  <si>
    <r>
      <t>H</t>
    </r>
    <r>
      <rPr>
        <vertAlign val="subscript"/>
        <sz val="12"/>
        <color theme="1"/>
        <rFont val="Arial"/>
        <family val="2"/>
        <charset val="204"/>
      </rPr>
      <t>2</t>
    </r>
    <r>
      <rPr>
        <sz val="12"/>
        <color theme="1"/>
        <rFont val="Arial"/>
        <family val="2"/>
        <charset val="204"/>
      </rPr>
      <t>PO</t>
    </r>
    <r>
      <rPr>
        <vertAlign val="subscript"/>
        <sz val="12"/>
        <color theme="1"/>
        <rFont val="Arial"/>
        <family val="2"/>
        <charset val="204"/>
      </rPr>
      <t>4</t>
    </r>
  </si>
  <si>
    <r>
      <t>SO</t>
    </r>
    <r>
      <rPr>
        <vertAlign val="subscript"/>
        <sz val="12"/>
        <color theme="1"/>
        <rFont val="Arial"/>
        <family val="2"/>
        <charset val="204"/>
      </rPr>
      <t>4</t>
    </r>
  </si>
  <si>
    <r>
      <t>NO</t>
    </r>
    <r>
      <rPr>
        <vertAlign val="subscript"/>
        <sz val="12"/>
        <color theme="1"/>
        <rFont val="Arial"/>
        <family val="2"/>
        <charset val="204"/>
      </rPr>
      <t>3</t>
    </r>
  </si>
  <si>
    <t>Mg</t>
  </si>
  <si>
    <t>Ca</t>
  </si>
  <si>
    <t>K</t>
  </si>
  <si>
    <r>
      <t>NH</t>
    </r>
    <r>
      <rPr>
        <vertAlign val="subscript"/>
        <sz val="12"/>
        <color theme="1"/>
        <rFont val="Arial"/>
        <family val="2"/>
        <charset val="204"/>
      </rPr>
      <t>4</t>
    </r>
  </si>
  <si>
    <t>закладка плод почек</t>
  </si>
  <si>
    <r>
      <t xml:space="preserve">кдубника </t>
    </r>
    <r>
      <rPr>
        <b/>
        <sz val="9"/>
        <color theme="1"/>
        <rFont val="Calibri"/>
        <family val="2"/>
        <charset val="204"/>
        <scheme val="minor"/>
      </rPr>
      <t xml:space="preserve">завязь+генирация </t>
    </r>
  </si>
  <si>
    <t>К В</t>
  </si>
  <si>
    <t>клубника ВЕГА</t>
  </si>
  <si>
    <t>О-вега</t>
  </si>
  <si>
    <t>Генеративный раствор</t>
  </si>
  <si>
    <t>О-рост</t>
  </si>
  <si>
    <t>Стандартный раствор</t>
  </si>
  <si>
    <t>о-старт</t>
  </si>
  <si>
    <t>Стартовый раствор</t>
  </si>
  <si>
    <t>огурец</t>
  </si>
  <si>
    <t>вега рц</t>
  </si>
  <si>
    <t>RZвега</t>
  </si>
  <si>
    <t>рост рц</t>
  </si>
  <si>
    <t>RZрост</t>
  </si>
  <si>
    <t>дo цветен 5-й кисти</t>
  </si>
  <si>
    <t>расада рц</t>
  </si>
  <si>
    <t>RZстарт</t>
  </si>
  <si>
    <t>рассада</t>
  </si>
  <si>
    <t>рик цван</t>
  </si>
  <si>
    <t>вега</t>
  </si>
  <si>
    <t>от цвет 1-й цветка 5-й кисти</t>
  </si>
  <si>
    <t>рост2</t>
  </si>
  <si>
    <t>от цвет 1-й цветок 3-й кисти</t>
  </si>
  <si>
    <t>рост 1</t>
  </si>
  <si>
    <t xml:space="preserve">рост1 </t>
  </si>
  <si>
    <t>рост</t>
  </si>
  <si>
    <t>от 1-го цветка -1й кисти</t>
  </si>
  <si>
    <t xml:space="preserve">старт  </t>
  </si>
  <si>
    <t>старт</t>
  </si>
  <si>
    <t xml:space="preserve"> от пос до цвет 1-й кисти</t>
  </si>
  <si>
    <t>расада</t>
  </si>
  <si>
    <t>ТОМАТ</t>
  </si>
  <si>
    <t>Б</t>
  </si>
  <si>
    <t>А</t>
  </si>
  <si>
    <t>баки</t>
  </si>
  <si>
    <t>раствор литров</t>
  </si>
  <si>
    <t>H3PO4 85%</t>
  </si>
  <si>
    <t xml:space="preserve">HNO3 56% </t>
  </si>
  <si>
    <t>грамм в растворе</t>
  </si>
  <si>
    <t>гр  хелатов в растворе</t>
  </si>
  <si>
    <t>% водимых хелатов</t>
  </si>
  <si>
    <r>
      <t> КН</t>
    </r>
    <r>
      <rPr>
        <b/>
        <sz val="9"/>
        <color rgb="FF214D1F"/>
        <rFont val="Inherit"/>
      </rPr>
      <t>2</t>
    </r>
    <r>
      <rPr>
        <b/>
        <sz val="9"/>
        <color rgb="FF214D1F"/>
        <rFont val="Tahoma"/>
        <family val="2"/>
        <charset val="204"/>
      </rPr>
      <t>РО</t>
    </r>
    <r>
      <rPr>
        <b/>
        <sz val="9"/>
        <color rgb="FF214D1F"/>
        <rFont val="Inherit"/>
      </rPr>
      <t>4</t>
    </r>
  </si>
  <si>
    <t>K2SO4</t>
  </si>
  <si>
    <t>всего гр/куб</t>
  </si>
  <si>
    <r>
      <t>MgSO</t>
    </r>
    <r>
      <rPr>
        <vertAlign val="subscript"/>
        <sz val="9"/>
        <color theme="1"/>
        <rFont val="Times New Roman"/>
        <family val="1"/>
        <charset val="204"/>
      </rPr>
      <t>4</t>
    </r>
  </si>
  <si>
    <t>Ca(NO3)2</t>
  </si>
  <si>
    <r>
      <t>KNO</t>
    </r>
    <r>
      <rPr>
        <vertAlign val="subscript"/>
        <sz val="9"/>
        <color theme="1"/>
        <rFont val="Times New Roman"/>
        <family val="1"/>
        <charset val="204"/>
      </rPr>
      <t>3</t>
    </r>
  </si>
  <si>
    <r>
      <t>NH</t>
    </r>
    <r>
      <rPr>
        <vertAlign val="subscript"/>
        <sz val="9"/>
        <rFont val="Times New Roman"/>
        <family val="1"/>
        <charset val="204"/>
      </rPr>
      <t>4</t>
    </r>
    <r>
      <rPr>
        <sz val="9"/>
        <rFont val="Times New Roman"/>
        <family val="1"/>
        <charset val="204"/>
      </rPr>
      <t>NO</t>
    </r>
    <r>
      <rPr>
        <vertAlign val="subscript"/>
        <sz val="9"/>
        <rFont val="Times New Roman"/>
        <family val="1"/>
        <charset val="204"/>
      </rPr>
      <t>3</t>
    </r>
  </si>
  <si>
    <t>удобрения грамм/куб</t>
  </si>
  <si>
    <t>грамм сульфатов в растворе</t>
  </si>
  <si>
    <r>
      <t>уровень</t>
    </r>
    <r>
      <rPr>
        <sz val="11"/>
        <color rgb="FFFF0000"/>
        <rFont val="Calibri"/>
        <family val="2"/>
        <charset val="204"/>
        <scheme val="minor"/>
      </rPr>
      <t xml:space="preserve"> NO3 </t>
    </r>
    <r>
      <rPr>
        <sz val="11"/>
        <color theme="1"/>
        <rFont val="Calibri"/>
        <family val="2"/>
        <charset val="204"/>
        <scheme val="minor"/>
      </rPr>
      <t xml:space="preserve">регулирует </t>
    </r>
    <r>
      <rPr>
        <sz val="11"/>
        <color rgb="FFFF0000"/>
        <rFont val="Calibri"/>
        <family val="2"/>
        <charset val="204"/>
        <scheme val="minor"/>
      </rPr>
      <t>K2SO4 и Р/Н</t>
    </r>
  </si>
  <si>
    <t>уровень MgSO4 регулируется кислотой в первую очередь ввести Желаемый Р/Н</t>
  </si>
  <si>
    <t xml:space="preserve">сульфаты </t>
  </si>
  <si>
    <t>РЕЗУЛЬТАТ раствор</t>
  </si>
  <si>
    <t>40-150</t>
  </si>
  <si>
    <r>
      <t xml:space="preserve">при одинаковом к-ве к-ты Р/Н будет отличатся в разных местах </t>
    </r>
    <r>
      <rPr>
        <sz val="14"/>
        <color rgb="FFFF0000"/>
        <rFont val="Calibri"/>
        <family val="2"/>
        <charset val="204"/>
        <scheme val="minor"/>
      </rPr>
      <t>дано примерное</t>
    </r>
  </si>
  <si>
    <t>миллилитры</t>
  </si>
  <si>
    <t>ввод</t>
  </si>
  <si>
    <t>HNO3</t>
  </si>
  <si>
    <t>H3PO4</t>
  </si>
  <si>
    <t>сера</t>
  </si>
  <si>
    <t>магний</t>
  </si>
  <si>
    <t>кальций</t>
  </si>
  <si>
    <t xml:space="preserve">калий </t>
  </si>
  <si>
    <t>фосфор</t>
  </si>
  <si>
    <t>азот(общ)</t>
  </si>
  <si>
    <t>HCO3</t>
  </si>
  <si>
    <t>соотношение кислоты гр</t>
  </si>
  <si>
    <t>итог Р/Н</t>
  </si>
  <si>
    <t>кислот гр/куб</t>
  </si>
  <si>
    <t>АНАЛИЗ ВОДЫ мг/литр</t>
  </si>
  <si>
    <t>ГИДРОПОНИКА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</si>
</sst>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0.000"/>
  </numFmts>
  <fonts count="50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vertAlign val="subscript"/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sz val="9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i/>
      <sz val="11"/>
      <color rgb="FF214D1F"/>
      <name val="Tahoma"/>
      <family val="2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sz val="9"/>
      <color rgb="FF214D1F"/>
      <name val="Tahoma"/>
      <family val="2"/>
      <charset val="204"/>
    </font>
    <font>
      <b/>
      <sz val="9"/>
      <color rgb="FF214D1F"/>
      <name val="Inherit"/>
    </font>
    <font>
      <sz val="9"/>
      <color theme="1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vertAlign val="subscript"/>
      <sz val="9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vertAlign val="subscript"/>
      <sz val="9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i/>
      <sz val="9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0000FF"/>
      <name val="Segoe UI"/>
      <family val="2"/>
      <charset val="204"/>
    </font>
    <font>
      <b/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4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DashDot">
        <color auto="1"/>
      </right>
      <top style="mediumDashDot">
        <color auto="1"/>
      </top>
      <bottom style="mediumDashDot">
        <color auto="1"/>
      </bottom>
      <diagonal/>
    </border>
    <border>
      <left/>
      <right style="medium">
        <color auto="1"/>
      </right>
      <top style="mediumDashDot">
        <color auto="1"/>
      </top>
      <bottom style="mediumDashDot">
        <color auto="1"/>
      </bottom>
      <diagonal/>
    </border>
    <border>
      <left style="medium">
        <color indexed="64"/>
      </left>
      <right style="medium">
        <color indexed="64"/>
      </right>
      <top style="mediumDashDot">
        <color auto="1"/>
      </top>
      <bottom style="mediumDashDot">
        <color auto="1"/>
      </bottom>
      <diagonal/>
    </border>
    <border>
      <left style="mediumDashDot">
        <color auto="1"/>
      </left>
      <right/>
      <top style="mediumDashDot">
        <color auto="1"/>
      </top>
      <bottom style="mediumDashDot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DashDotDot">
        <color auto="1"/>
      </right>
      <top style="mediumDashDotDot">
        <color auto="1"/>
      </top>
      <bottom style="mediumDashDotDot">
        <color auto="1"/>
      </bottom>
      <diagonal/>
    </border>
    <border>
      <left/>
      <right style="medium">
        <color auto="1"/>
      </right>
      <top style="mediumDashDotDot">
        <color auto="1"/>
      </top>
      <bottom style="mediumDashDotDot">
        <color auto="1"/>
      </bottom>
      <diagonal/>
    </border>
    <border>
      <left style="medium">
        <color indexed="64"/>
      </left>
      <right style="medium">
        <color indexed="64"/>
      </right>
      <top style="mediumDashDotDot">
        <color auto="1"/>
      </top>
      <bottom style="mediumDashDotDot">
        <color auto="1"/>
      </bottom>
      <diagonal/>
    </border>
    <border>
      <left style="mediumDashDotDot">
        <color auto="1"/>
      </left>
      <right/>
      <top style="mediumDashDotDot">
        <color auto="1"/>
      </top>
      <bottom style="mediumDashDot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double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DotDot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auto="1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DashDotDot">
        <color auto="1"/>
      </left>
      <right style="medium">
        <color auto="1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4" borderId="5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0" xfId="0" applyAlignment="1"/>
    <xf numFmtId="0" fontId="9" fillId="2" borderId="3" xfId="0" applyFont="1" applyFill="1" applyBorder="1" applyAlignment="1" applyProtection="1">
      <alignment wrapText="1"/>
      <protection locked="0"/>
    </xf>
    <xf numFmtId="0" fontId="10" fillId="0" borderId="0" xfId="0" applyFont="1" applyBorder="1"/>
    <xf numFmtId="0" fontId="11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7" fillId="5" borderId="5" xfId="0" applyFont="1" applyFill="1" applyBorder="1" applyAlignment="1">
      <alignment horizontal="center" vertical="top" wrapText="1"/>
    </xf>
    <xf numFmtId="0" fontId="9" fillId="2" borderId="3" xfId="0" applyFon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locked="0"/>
    </xf>
    <xf numFmtId="0" fontId="10" fillId="6" borderId="0" xfId="0" applyFont="1" applyFill="1" applyBorder="1"/>
    <xf numFmtId="164" fontId="0" fillId="7" borderId="0" xfId="0" applyNumberFormat="1" applyFill="1"/>
    <xf numFmtId="0" fontId="0" fillId="7" borderId="0" xfId="0" applyFill="1"/>
    <xf numFmtId="0" fontId="13" fillId="7" borderId="5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164" fontId="14" fillId="7" borderId="0" xfId="0" applyNumberFormat="1" applyFont="1" applyFill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0" fillId="8" borderId="0" xfId="0" applyFill="1"/>
    <xf numFmtId="2" fontId="0" fillId="8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Fill="1" applyAlignment="1">
      <alignment horizontal="center"/>
    </xf>
    <xf numFmtId="10" fontId="0" fillId="7" borderId="0" xfId="0" applyNumberFormat="1" applyFill="1" applyAlignment="1">
      <alignment horizontal="center" vertical="center"/>
    </xf>
    <xf numFmtId="9" fontId="0" fillId="7" borderId="0" xfId="0" applyNumberFormat="1" applyFill="1" applyAlignment="1">
      <alignment horizontal="center" vertical="center"/>
    </xf>
    <xf numFmtId="0" fontId="5" fillId="2" borderId="0" xfId="0" applyFont="1" applyFill="1" applyAlignment="1" applyProtection="1">
      <alignment wrapText="1"/>
      <protection locked="0"/>
    </xf>
    <xf numFmtId="2" fontId="3" fillId="0" borderId="1" xfId="0" applyNumberFormat="1" applyFont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 applyProtection="1">
      <alignment vertical="top" wrapText="1"/>
      <protection locked="0"/>
    </xf>
    <xf numFmtId="0" fontId="17" fillId="0" borderId="3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top" wrapText="1"/>
    </xf>
    <xf numFmtId="0" fontId="18" fillId="2" borderId="0" xfId="0" applyFont="1" applyFill="1" applyAlignment="1" applyProtection="1">
      <alignment wrapText="1"/>
      <protection locked="0"/>
    </xf>
    <xf numFmtId="0" fontId="17" fillId="0" borderId="2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0" fillId="2" borderId="10" xfId="0" applyFill="1" applyBorder="1" applyProtection="1">
      <protection locked="0"/>
    </xf>
    <xf numFmtId="0" fontId="3" fillId="3" borderId="3" xfId="0" applyFont="1" applyFill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0" fillId="2" borderId="15" xfId="0" applyFill="1" applyBorder="1" applyProtection="1">
      <protection locked="0"/>
    </xf>
    <xf numFmtId="0" fontId="18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20" fillId="9" borderId="16" xfId="0" applyFont="1" applyFill="1" applyBorder="1" applyAlignment="1" applyProtection="1">
      <alignment horizontal="center" vertical="center"/>
      <protection locked="0"/>
    </xf>
    <xf numFmtId="1" fontId="20" fillId="9" borderId="17" xfId="0" applyNumberFormat="1" applyFont="1" applyFill="1" applyBorder="1" applyAlignment="1" applyProtection="1">
      <alignment horizontal="center" vertical="center"/>
      <protection locked="0"/>
    </xf>
    <xf numFmtId="1" fontId="21" fillId="10" borderId="18" xfId="0" applyNumberFormat="1" applyFont="1" applyFill="1" applyBorder="1" applyAlignment="1" applyProtection="1">
      <alignment horizontal="center" vertical="center"/>
    </xf>
    <xf numFmtId="0" fontId="21" fillId="10" borderId="17" xfId="0" applyFont="1" applyFill="1" applyBorder="1" applyAlignment="1" applyProtection="1">
      <alignment horizontal="center" vertical="center"/>
      <protection locked="0"/>
    </xf>
    <xf numFmtId="0" fontId="21" fillId="10" borderId="19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2" borderId="16" xfId="0" applyFont="1" applyFill="1" applyBorder="1" applyAlignment="1" applyProtection="1">
      <alignment horizontal="center" vertical="center" wrapText="1"/>
      <protection hidden="1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23" fillId="11" borderId="16" xfId="0" applyFont="1" applyFill="1" applyBorder="1" applyAlignment="1" applyProtection="1">
      <alignment horizontal="center" vertical="center"/>
      <protection hidden="1"/>
    </xf>
    <xf numFmtId="0" fontId="0" fillId="11" borderId="16" xfId="0" applyFont="1" applyFill="1" applyBorder="1" applyAlignment="1" applyProtection="1">
      <alignment horizontal="center" vertical="center" wrapText="1"/>
      <protection hidden="1"/>
    </xf>
    <xf numFmtId="1" fontId="24" fillId="12" borderId="16" xfId="0" applyNumberFormat="1" applyFont="1" applyFill="1" applyBorder="1" applyAlignment="1" applyProtection="1">
      <alignment horizontal="center" vertical="center"/>
      <protection hidden="1"/>
    </xf>
    <xf numFmtId="0" fontId="25" fillId="12" borderId="16" xfId="0" applyFont="1" applyFill="1" applyBorder="1" applyAlignment="1" applyProtection="1">
      <alignment horizontal="center" vertical="center" wrapText="1"/>
      <protection hidden="1"/>
    </xf>
    <xf numFmtId="1" fontId="26" fillId="11" borderId="21" xfId="0" applyNumberFormat="1" applyFont="1" applyFill="1" applyBorder="1" applyAlignment="1" applyProtection="1">
      <alignment horizontal="center" vertical="center"/>
      <protection hidden="1"/>
    </xf>
    <xf numFmtId="1" fontId="26" fillId="11" borderId="16" xfId="0" applyNumberFormat="1" applyFont="1" applyFill="1" applyBorder="1" applyAlignment="1" applyProtection="1">
      <alignment horizontal="center" vertical="center"/>
      <protection hidden="1"/>
    </xf>
    <xf numFmtId="1" fontId="27" fillId="11" borderId="16" xfId="0" applyNumberFormat="1" applyFont="1" applyFill="1" applyBorder="1" applyAlignment="1" applyProtection="1">
      <alignment horizontal="center" vertical="center"/>
      <protection hidden="1"/>
    </xf>
    <xf numFmtId="164" fontId="26" fillId="11" borderId="17" xfId="0" applyNumberFormat="1" applyFont="1" applyFill="1" applyBorder="1" applyAlignment="1" applyProtection="1">
      <alignment horizontal="center" vertical="center"/>
      <protection hidden="1"/>
    </xf>
    <xf numFmtId="1" fontId="26" fillId="11" borderId="18" xfId="0" applyNumberFormat="1" applyFont="1" applyFill="1" applyBorder="1" applyAlignment="1" applyProtection="1">
      <alignment horizontal="center" vertical="center"/>
      <protection hidden="1"/>
    </xf>
    <xf numFmtId="0" fontId="0" fillId="11" borderId="16" xfId="0" applyFill="1" applyBorder="1" applyAlignment="1" applyProtection="1">
      <alignment horizontal="center" vertical="center" wrapText="1"/>
      <protection hidden="1"/>
    </xf>
    <xf numFmtId="0" fontId="22" fillId="2" borderId="22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24" xfId="0" applyBorder="1" applyProtection="1">
      <protection hidden="1"/>
    </xf>
    <xf numFmtId="0" fontId="0" fillId="0" borderId="0" xfId="0" applyAlignment="1" applyProtection="1">
      <alignment horizontal="center" wrapText="1"/>
      <protection hidden="1"/>
    </xf>
    <xf numFmtId="0" fontId="5" fillId="13" borderId="16" xfId="0" applyFont="1" applyFill="1" applyBorder="1" applyAlignment="1">
      <alignment horizontal="center" wrapText="1"/>
    </xf>
    <xf numFmtId="2" fontId="13" fillId="13" borderId="19" xfId="0" applyNumberFormat="1" applyFont="1" applyFill="1" applyBorder="1" applyAlignment="1" applyProtection="1">
      <alignment horizontal="center" vertical="center"/>
      <protection hidden="1"/>
    </xf>
    <xf numFmtId="2" fontId="13" fillId="13" borderId="16" xfId="0" applyNumberFormat="1" applyFont="1" applyFill="1" applyBorder="1" applyAlignment="1" applyProtection="1">
      <alignment horizontal="center" vertical="center"/>
      <protection hidden="1"/>
    </xf>
    <xf numFmtId="2" fontId="13" fillId="13" borderId="17" xfId="0" applyNumberFormat="1" applyFont="1" applyFill="1" applyBorder="1" applyAlignment="1" applyProtection="1">
      <alignment horizontal="center" vertical="center"/>
      <protection hidden="1"/>
    </xf>
    <xf numFmtId="1" fontId="28" fillId="14" borderId="25" xfId="0" applyNumberFormat="1" applyFont="1" applyFill="1" applyBorder="1" applyAlignment="1" applyProtection="1">
      <alignment horizontal="center" vertical="center"/>
      <protection hidden="1"/>
    </xf>
    <xf numFmtId="1" fontId="29" fillId="2" borderId="16" xfId="0" applyNumberFormat="1" applyFont="1" applyFill="1" applyBorder="1" applyAlignment="1" applyProtection="1">
      <alignment horizontal="center" vertical="center"/>
      <protection locked="0"/>
    </xf>
    <xf numFmtId="1" fontId="20" fillId="0" borderId="16" xfId="0" applyNumberFormat="1" applyFont="1" applyBorder="1" applyAlignment="1" applyProtection="1">
      <alignment horizontal="center" vertical="center"/>
      <protection hidden="1"/>
    </xf>
    <xf numFmtId="1" fontId="29" fillId="2" borderId="26" xfId="0" applyNumberFormat="1" applyFont="1" applyFill="1" applyBorder="1" applyAlignment="1" applyProtection="1">
      <alignment horizontal="center" vertical="center"/>
      <protection locked="0"/>
    </xf>
    <xf numFmtId="1" fontId="30" fillId="15" borderId="27" xfId="0" applyNumberFormat="1" applyFont="1" applyFill="1" applyBorder="1" applyAlignment="1" applyProtection="1">
      <alignment horizontal="center" vertical="center"/>
      <protection hidden="1"/>
    </xf>
    <xf numFmtId="1" fontId="29" fillId="16" borderId="5" xfId="0" applyNumberFormat="1" applyFont="1" applyFill="1" applyBorder="1" applyAlignment="1" applyProtection="1">
      <alignment horizontal="center" vertical="center"/>
      <protection hidden="1"/>
    </xf>
    <xf numFmtId="1" fontId="31" fillId="17" borderId="28" xfId="0" applyNumberFormat="1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65" fontId="0" fillId="2" borderId="16" xfId="0" applyNumberFormat="1" applyFill="1" applyBorder="1" applyAlignment="1" applyProtection="1">
      <alignment horizontal="center" vertical="center"/>
      <protection locked="0"/>
    </xf>
    <xf numFmtId="9" fontId="0" fillId="2" borderId="16" xfId="0" applyNumberFormat="1" applyFill="1" applyBorder="1" applyAlignment="1" applyProtection="1">
      <alignment horizontal="center" vertical="center"/>
      <protection locked="0"/>
    </xf>
    <xf numFmtId="9" fontId="0" fillId="2" borderId="17" xfId="0" applyNumberFormat="1" applyFill="1" applyBorder="1" applyAlignment="1" applyProtection="1">
      <alignment horizontal="center" vertical="center"/>
      <protection locked="0"/>
    </xf>
    <xf numFmtId="0" fontId="32" fillId="14" borderId="29" xfId="0" applyFont="1" applyFill="1" applyBorder="1" applyAlignment="1" applyProtection="1">
      <alignment horizontal="center" vertical="center"/>
      <protection hidden="1"/>
    </xf>
    <xf numFmtId="0" fontId="34" fillId="16" borderId="3" xfId="0" applyFont="1" applyFill="1" applyBorder="1" applyAlignment="1" applyProtection="1">
      <alignment horizontal="center" vertical="center"/>
      <protection hidden="1"/>
    </xf>
    <xf numFmtId="0" fontId="35" fillId="0" borderId="16" xfId="0" applyFont="1" applyBorder="1" applyAlignment="1" applyProtection="1">
      <alignment horizontal="center" vertical="center" wrapText="1"/>
      <protection hidden="1"/>
    </xf>
    <xf numFmtId="0" fontId="34" fillId="18" borderId="6" xfId="0" applyFont="1" applyFill="1" applyBorder="1" applyAlignment="1" applyProtection="1">
      <alignment horizontal="center" vertical="center"/>
      <protection hidden="1"/>
    </xf>
    <xf numFmtId="0" fontId="37" fillId="15" borderId="30" xfId="0" applyFont="1" applyFill="1" applyBorder="1" applyAlignment="1" applyProtection="1">
      <alignment horizontal="center" vertical="center"/>
      <protection hidden="1"/>
    </xf>
    <xf numFmtId="0" fontId="34" fillId="16" borderId="2" xfId="0" applyFont="1" applyFill="1" applyBorder="1" applyAlignment="1" applyProtection="1">
      <alignment horizontal="center" vertical="center"/>
      <protection hidden="1"/>
    </xf>
    <xf numFmtId="0" fontId="38" fillId="12" borderId="2" xfId="0" applyFont="1" applyFill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2" fontId="40" fillId="19" borderId="16" xfId="0" applyNumberFormat="1" applyFont="1" applyFill="1" applyBorder="1" applyAlignment="1">
      <alignment horizontal="center" vertical="center" wrapText="1"/>
    </xf>
    <xf numFmtId="166" fontId="0" fillId="19" borderId="19" xfId="0" applyNumberFormat="1" applyFill="1" applyBorder="1" applyAlignment="1" applyProtection="1">
      <alignment horizontal="center" vertical="center"/>
      <protection hidden="1"/>
    </xf>
    <xf numFmtId="2" fontId="0" fillId="19" borderId="16" xfId="0" applyNumberFormat="1" applyFill="1" applyBorder="1" applyAlignment="1" applyProtection="1">
      <alignment horizontal="center" vertical="center"/>
      <protection hidden="1"/>
    </xf>
    <xf numFmtId="2" fontId="0" fillId="19" borderId="17" xfId="0" applyNumberFormat="1" applyFill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horizontal="center" wrapText="1"/>
      <protection hidden="1"/>
    </xf>
    <xf numFmtId="0" fontId="0" fillId="0" borderId="31" xfId="0" applyBorder="1" applyAlignment="1" applyProtection="1">
      <alignment horizontal="center" wrapText="1"/>
      <protection hidden="1"/>
    </xf>
    <xf numFmtId="0" fontId="1" fillId="0" borderId="5" xfId="0" applyFont="1" applyBorder="1" applyAlignment="1" applyProtection="1">
      <alignment horizontal="center" wrapText="1"/>
      <protection hidden="1"/>
    </xf>
    <xf numFmtId="0" fontId="35" fillId="20" borderId="16" xfId="0" applyFont="1" applyFill="1" applyBorder="1" applyAlignment="1" applyProtection="1">
      <alignment horizontal="center" vertical="center"/>
      <protection hidden="1"/>
    </xf>
    <xf numFmtId="10" fontId="41" fillId="20" borderId="33" xfId="0" applyNumberFormat="1" applyFont="1" applyFill="1" applyBorder="1" applyAlignment="1" applyProtection="1">
      <alignment horizontal="center" vertical="center"/>
      <protection hidden="1"/>
    </xf>
    <xf numFmtId="10" fontId="41" fillId="20" borderId="34" xfId="0" applyNumberFormat="1" applyFont="1" applyFill="1" applyBorder="1" applyAlignment="1" applyProtection="1">
      <alignment horizontal="center" vertical="center"/>
      <protection hidden="1"/>
    </xf>
    <xf numFmtId="9" fontId="41" fillId="20" borderId="34" xfId="0" applyNumberFormat="1" applyFont="1" applyFill="1" applyBorder="1" applyAlignment="1" applyProtection="1">
      <alignment horizontal="center" vertical="center"/>
      <protection hidden="1"/>
    </xf>
    <xf numFmtId="9" fontId="41" fillId="20" borderId="35" xfId="0" applyNumberFormat="1" applyFont="1" applyFill="1" applyBorder="1" applyAlignment="1" applyProtection="1">
      <alignment horizontal="center" vertical="center"/>
      <protection hidden="1"/>
    </xf>
    <xf numFmtId="164" fontId="42" fillId="15" borderId="36" xfId="0" applyNumberFormat="1" applyFont="1" applyFill="1" applyBorder="1" applyAlignment="1" applyProtection="1">
      <alignment horizontal="center" vertical="center"/>
      <protection hidden="1"/>
    </xf>
    <xf numFmtId="164" fontId="42" fillId="15" borderId="37" xfId="0" applyNumberFormat="1" applyFont="1" applyFill="1" applyBorder="1" applyAlignment="1" applyProtection="1">
      <alignment horizontal="center" vertical="center"/>
      <protection hidden="1"/>
    </xf>
    <xf numFmtId="164" fontId="42" fillId="15" borderId="38" xfId="0" applyNumberFormat="1" applyFont="1" applyFill="1" applyBorder="1" applyAlignment="1" applyProtection="1">
      <alignment horizontal="center" vertical="center"/>
      <protection hidden="1"/>
    </xf>
    <xf numFmtId="164" fontId="42" fillId="15" borderId="39" xfId="0" applyNumberFormat="1" applyFont="1" applyFill="1" applyBorder="1" applyAlignment="1" applyProtection="1">
      <alignment horizontal="center" vertical="center"/>
      <protection hidden="1"/>
    </xf>
    <xf numFmtId="0" fontId="43" fillId="15" borderId="39" xfId="0" applyFont="1" applyFill="1" applyBorder="1" applyAlignment="1" applyProtection="1">
      <alignment vertical="center" wrapText="1"/>
      <protection hidden="1"/>
    </xf>
    <xf numFmtId="1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40" xfId="0" applyFont="1" applyFill="1" applyBorder="1" applyAlignment="1" applyProtection="1">
      <alignment horizontal="center" vertical="top" wrapText="1"/>
      <protection locked="0"/>
    </xf>
    <xf numFmtId="0" fontId="3" fillId="2" borderId="41" xfId="0" applyFont="1" applyFill="1" applyBorder="1" applyAlignment="1" applyProtection="1">
      <alignment horizontal="center" vertical="top" wrapText="1"/>
      <protection locked="0"/>
    </xf>
    <xf numFmtId="0" fontId="3" fillId="2" borderId="42" xfId="0" applyFont="1" applyFill="1" applyBorder="1" applyAlignment="1" applyProtection="1">
      <alignment horizontal="center" vertical="top" wrapText="1"/>
      <protection locked="0"/>
    </xf>
    <xf numFmtId="0" fontId="16" fillId="2" borderId="4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21" borderId="23" xfId="0" applyFont="1" applyFill="1" applyBorder="1" applyAlignment="1" applyProtection="1">
      <alignment horizontal="center" vertical="top" wrapText="1"/>
      <protection hidden="1"/>
    </xf>
    <xf numFmtId="0" fontId="3" fillId="21" borderId="3" xfId="0" applyFont="1" applyFill="1" applyBorder="1" applyAlignment="1" applyProtection="1">
      <alignment horizontal="center" vertical="top" wrapText="1"/>
      <protection hidden="1"/>
    </xf>
    <xf numFmtId="0" fontId="3" fillId="22" borderId="44" xfId="0" applyFont="1" applyFill="1" applyBorder="1" applyAlignment="1" applyProtection="1">
      <alignment horizontal="center" vertical="top" wrapText="1"/>
      <protection hidden="1"/>
    </xf>
    <xf numFmtId="0" fontId="3" fillId="22" borderId="45" xfId="0" applyFont="1" applyFill="1" applyBorder="1" applyAlignment="1" applyProtection="1">
      <alignment horizontal="center" vertical="top" wrapText="1"/>
      <protection hidden="1"/>
    </xf>
    <xf numFmtId="0" fontId="3" fillId="22" borderId="46" xfId="0" applyFont="1" applyFill="1" applyBorder="1" applyAlignment="1" applyProtection="1">
      <alignment horizontal="center" vertical="top" wrapText="1"/>
      <protection hidden="1"/>
    </xf>
    <xf numFmtId="0" fontId="3" fillId="23" borderId="0" xfId="0" applyFont="1" applyFill="1" applyBorder="1" applyAlignment="1" applyProtection="1">
      <alignment horizontal="center" vertical="top" wrapText="1"/>
      <protection hidden="1"/>
    </xf>
    <xf numFmtId="0" fontId="3" fillId="23" borderId="3" xfId="0" applyFont="1" applyFill="1" applyBorder="1" applyAlignment="1" applyProtection="1">
      <alignment horizontal="center" vertical="top" wrapText="1"/>
      <protection hidden="1"/>
    </xf>
    <xf numFmtId="0" fontId="19" fillId="8" borderId="11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47" xfId="0" applyFont="1" applyFill="1" applyBorder="1" applyAlignment="1" applyProtection="1">
      <alignment vertical="center"/>
      <protection hidden="1"/>
    </xf>
    <xf numFmtId="0" fontId="16" fillId="21" borderId="48" xfId="0" applyFont="1" applyFill="1" applyBorder="1" applyAlignment="1" applyProtection="1">
      <alignment horizontal="center" vertical="center" wrapText="1"/>
      <protection hidden="1"/>
    </xf>
    <xf numFmtId="0" fontId="16" fillId="21" borderId="34" xfId="0" applyFont="1" applyFill="1" applyBorder="1" applyAlignment="1" applyProtection="1">
      <alignment horizontal="center" vertical="center" wrapText="1"/>
      <protection hidden="1"/>
    </xf>
    <xf numFmtId="0" fontId="16" fillId="21" borderId="16" xfId="0" applyFont="1" applyFill="1" applyBorder="1" applyAlignment="1" applyProtection="1">
      <alignment horizontal="center" vertical="center" wrapText="1"/>
      <protection hidden="1"/>
    </xf>
    <xf numFmtId="2" fontId="16" fillId="24" borderId="16" xfId="0" applyNumberFormat="1" applyFont="1" applyFill="1" applyBorder="1" applyAlignment="1" applyProtection="1">
      <alignment horizontal="center" vertical="center" wrapText="1"/>
      <protection hidden="1"/>
    </xf>
    <xf numFmtId="2" fontId="16" fillId="25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8" borderId="16" xfId="0" applyFont="1" applyFill="1" applyBorder="1" applyAlignment="1" applyProtection="1">
      <alignment horizontal="center" vertical="top" wrapText="1"/>
      <protection hidden="1"/>
    </xf>
    <xf numFmtId="1" fontId="22" fillId="0" borderId="0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Protection="1">
      <protection locked="0" hidden="1"/>
    </xf>
    <xf numFmtId="0" fontId="0" fillId="0" borderId="49" xfId="0" applyFill="1" applyBorder="1" applyProtection="1">
      <protection locked="0" hidden="1"/>
    </xf>
    <xf numFmtId="0" fontId="0" fillId="0" borderId="49" xfId="0" applyFill="1" applyBorder="1"/>
    <xf numFmtId="0" fontId="44" fillId="0" borderId="49" xfId="0" applyFont="1" applyFill="1" applyBorder="1" applyProtection="1">
      <protection locked="0" hidden="1"/>
    </xf>
    <xf numFmtId="0" fontId="45" fillId="0" borderId="0" xfId="0" applyFont="1"/>
    <xf numFmtId="2" fontId="46" fillId="22" borderId="38" xfId="0" applyNumberFormat="1" applyFont="1" applyFill="1" applyBorder="1" applyAlignment="1" applyProtection="1">
      <alignment horizontal="center" vertical="center"/>
      <protection hidden="1"/>
    </xf>
    <xf numFmtId="2" fontId="46" fillId="23" borderId="39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Alignment="1">
      <alignment horizontal="center" vertical="center"/>
    </xf>
    <xf numFmtId="0" fontId="0" fillId="26" borderId="0" xfId="0" applyFill="1"/>
    <xf numFmtId="0" fontId="0" fillId="26" borderId="0" xfId="0" applyFill="1" applyProtection="1">
      <protection locked="0"/>
    </xf>
    <xf numFmtId="2" fontId="45" fillId="26" borderId="0" xfId="0" applyNumberFormat="1" applyFont="1" applyFill="1"/>
    <xf numFmtId="0" fontId="47" fillId="0" borderId="50" xfId="0" applyFont="1" applyFill="1" applyBorder="1" applyAlignment="1" applyProtection="1">
      <alignment vertical="center"/>
    </xf>
    <xf numFmtId="2" fontId="47" fillId="0" borderId="0" xfId="0" applyNumberFormat="1" applyFont="1" applyFill="1" applyBorder="1" applyAlignment="1" applyProtection="1">
      <alignment vertical="center"/>
    </xf>
    <xf numFmtId="0" fontId="21" fillId="24" borderId="51" xfId="0" applyFont="1" applyFill="1" applyBorder="1" applyAlignment="1">
      <alignment horizontal="center" vertical="center"/>
    </xf>
    <xf numFmtId="0" fontId="21" fillId="24" borderId="49" xfId="0" applyFont="1" applyFill="1" applyBorder="1" applyAlignment="1">
      <alignment horizontal="center" vertical="center"/>
    </xf>
    <xf numFmtId="0" fontId="21" fillId="24" borderId="52" xfId="0" applyFont="1" applyFill="1" applyBorder="1" applyAlignment="1">
      <alignment horizontal="center" vertical="center"/>
    </xf>
    <xf numFmtId="1" fontId="1" fillId="0" borderId="53" xfId="0" applyNumberFormat="1" applyFont="1" applyBorder="1" applyAlignment="1" applyProtection="1">
      <alignment horizontal="center" vertical="center"/>
      <protection hidden="1"/>
    </xf>
    <xf numFmtId="1" fontId="1" fillId="0" borderId="54" xfId="0" applyNumberFormat="1" applyFont="1" applyBorder="1" applyAlignment="1" applyProtection="1">
      <alignment horizontal="center" vertical="center"/>
      <protection hidden="1"/>
    </xf>
    <xf numFmtId="1" fontId="1" fillId="0" borderId="55" xfId="0" applyNumberFormat="1" applyFont="1" applyBorder="1" applyAlignment="1" applyProtection="1">
      <alignment horizontal="center" vertical="center"/>
      <protection hidden="1"/>
    </xf>
    <xf numFmtId="0" fontId="41" fillId="0" borderId="56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2" fontId="20" fillId="24" borderId="53" xfId="0" applyNumberFormat="1" applyFont="1" applyFill="1" applyBorder="1" applyAlignment="1">
      <alignment horizontal="center" vertical="center"/>
    </xf>
    <xf numFmtId="0" fontId="0" fillId="2" borderId="54" xfId="0" applyFill="1" applyBorder="1" applyAlignment="1" applyProtection="1">
      <alignment horizontal="center" vertical="center"/>
      <protection locked="0"/>
    </xf>
    <xf numFmtId="1" fontId="0" fillId="12" borderId="54" xfId="0" applyNumberFormat="1" applyFill="1" applyBorder="1" applyAlignment="1">
      <alignment horizontal="center" vertical="center"/>
    </xf>
    <xf numFmtId="1" fontId="0" fillId="27" borderId="58" xfId="0" applyNumberFormat="1" applyFill="1" applyBorder="1" applyAlignment="1">
      <alignment horizontal="center" vertical="center"/>
    </xf>
    <xf numFmtId="0" fontId="0" fillId="2" borderId="59" xfId="0" applyFill="1" applyBorder="1" applyAlignment="1" applyProtection="1">
      <alignment horizontal="center" vertical="center"/>
      <protection locked="0"/>
    </xf>
    <xf numFmtId="0" fontId="1" fillId="2" borderId="58" xfId="0" applyFont="1" applyFill="1" applyBorder="1" applyAlignment="1" applyProtection="1">
      <alignment horizontal="center" vertical="center"/>
      <protection locked="0"/>
    </xf>
    <xf numFmtId="1" fontId="0" fillId="0" borderId="60" xfId="0" applyNumberFormat="1" applyBorder="1" applyAlignment="1" applyProtection="1">
      <alignment horizontal="center" vertical="center"/>
      <protection hidden="1"/>
    </xf>
    <xf numFmtId="1" fontId="0" fillId="0" borderId="61" xfId="0" applyNumberFormat="1" applyBorder="1" applyAlignment="1" applyProtection="1">
      <alignment horizontal="center" vertical="center"/>
      <protection hidden="1"/>
    </xf>
    <xf numFmtId="1" fontId="0" fillId="0" borderId="62" xfId="0" applyNumberFormat="1" applyBorder="1" applyAlignment="1" applyProtection="1">
      <alignment horizontal="center" vertical="center"/>
      <protection hidden="1"/>
    </xf>
    <xf numFmtId="1" fontId="48" fillId="2" borderId="63" xfId="0" applyNumberFormat="1" applyFont="1" applyFill="1" applyBorder="1" applyAlignment="1" applyProtection="1">
      <alignment horizontal="center" vertical="center"/>
      <protection locked="0"/>
    </xf>
    <xf numFmtId="0" fontId="44" fillId="0" borderId="64" xfId="0" applyFont="1" applyBorder="1" applyAlignment="1">
      <alignment horizontal="center" vertical="center" wrapText="1"/>
    </xf>
    <xf numFmtId="0" fontId="44" fillId="0" borderId="65" xfId="0" applyFont="1" applyBorder="1" applyAlignment="1">
      <alignment horizontal="center" vertical="center" wrapText="1"/>
    </xf>
    <xf numFmtId="0" fontId="1" fillId="24" borderId="29" xfId="0" applyFont="1" applyFill="1" applyBorder="1" applyAlignment="1">
      <alignment horizontal="center" vertical="center" wrapText="1"/>
    </xf>
    <xf numFmtId="0" fontId="0" fillId="12" borderId="16" xfId="0" applyFill="1" applyBorder="1" applyAlignment="1">
      <alignment horizontal="center" vertical="center"/>
    </xf>
    <xf numFmtId="0" fontId="0" fillId="14" borderId="16" xfId="0" applyFill="1" applyBorder="1" applyAlignment="1">
      <alignment horizontal="center" vertical="center"/>
    </xf>
    <xf numFmtId="0" fontId="0" fillId="27" borderId="6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18" borderId="16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9" borderId="16" xfId="0" applyFill="1" applyBorder="1" applyAlignment="1">
      <alignment horizontal="center" vertical="center"/>
    </xf>
    <xf numFmtId="0" fontId="0" fillId="27" borderId="16" xfId="0" applyFill="1" applyBorder="1" applyAlignment="1">
      <alignment horizontal="center" vertical="center"/>
    </xf>
    <xf numFmtId="0" fontId="0" fillId="30" borderId="16" xfId="0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9" fontId="49" fillId="0" borderId="48" xfId="0" applyNumberFormat="1" applyFont="1" applyFill="1" applyBorder="1" applyAlignment="1">
      <alignment horizontal="center" vertical="center"/>
    </xf>
    <xf numFmtId="9" fontId="44" fillId="0" borderId="67" xfId="0" applyNumberFormat="1" applyFont="1" applyBorder="1" applyAlignment="1">
      <alignment horizontal="center" vertical="center"/>
    </xf>
    <xf numFmtId="9" fontId="44" fillId="0" borderId="68" xfId="0" applyNumberFormat="1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 wrapText="1"/>
    </xf>
    <xf numFmtId="0" fontId="44" fillId="0" borderId="69" xfId="0" applyFont="1" applyBorder="1" applyAlignment="1">
      <alignment horizontal="center" vertical="center" wrapText="1"/>
    </xf>
    <xf numFmtId="0" fontId="1" fillId="24" borderId="70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24" borderId="72" xfId="0" applyFill="1" applyBorder="1" applyAlignment="1">
      <alignment horizontal="center" vertical="center"/>
    </xf>
    <xf numFmtId="0" fontId="0" fillId="24" borderId="73" xfId="0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/>
    <xf numFmtId="2" fontId="0" fillId="0" borderId="0" xfId="0" applyNumberFormat="1" applyFill="1"/>
    <xf numFmtId="0" fontId="35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6" tint="0.39994506668294322"/>
        </patternFill>
      </fill>
    </dxf>
    <dxf>
      <font>
        <b/>
        <i val="0"/>
        <color auto="1"/>
      </font>
      <fill>
        <patternFill>
          <bgColor theme="9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38"/>
  <sheetViews>
    <sheetView tabSelected="1" topLeftCell="C4" workbookViewId="0">
      <selection activeCell="T7" sqref="T7"/>
    </sheetView>
  </sheetViews>
  <sheetFormatPr defaultRowHeight="15"/>
  <cols>
    <col min="1" max="1" width="4.28515625" customWidth="1"/>
    <col min="2" max="2" width="8.7109375" customWidth="1"/>
    <col min="4" max="4" width="11.42578125" bestFit="1" customWidth="1"/>
    <col min="6" max="6" width="10.140625" bestFit="1" customWidth="1"/>
    <col min="7" max="7" width="11.42578125" bestFit="1" customWidth="1"/>
  </cols>
  <sheetData>
    <row r="1" spans="2:31" ht="24.75" customHeight="1">
      <c r="C1" s="223"/>
      <c r="D1" s="226"/>
      <c r="F1" s="225"/>
      <c r="G1" s="225"/>
      <c r="H1" s="216"/>
      <c r="I1" s="224"/>
      <c r="J1" s="225"/>
      <c r="K1" s="224"/>
      <c r="L1" s="225"/>
      <c r="M1" s="224"/>
      <c r="O1" s="220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ht="24" customHeight="1">
      <c r="C2" s="223"/>
      <c r="D2" s="222"/>
      <c r="G2" s="221" t="s">
        <v>87</v>
      </c>
      <c r="H2" s="221"/>
      <c r="I2" s="221"/>
      <c r="J2" s="221"/>
      <c r="K2" s="221"/>
      <c r="L2" s="221"/>
      <c r="M2" s="221"/>
      <c r="O2" s="22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ht="19.5" thickBot="1">
      <c r="C3" s="219"/>
      <c r="D3" s="218"/>
      <c r="F3" s="217"/>
      <c r="G3" s="216"/>
      <c r="I3" s="216"/>
      <c r="K3" s="216"/>
      <c r="L3" s="216"/>
      <c r="M3" s="216"/>
      <c r="O3" s="215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2:31" ht="24.75" customHeight="1" thickTop="1" thickBot="1">
      <c r="C4" s="214" t="s">
        <v>86</v>
      </c>
      <c r="D4" s="213"/>
      <c r="E4" s="213"/>
      <c r="F4" s="213"/>
      <c r="G4" s="213"/>
      <c r="H4" s="213"/>
      <c r="I4" s="213"/>
      <c r="J4" s="212" t="s">
        <v>85</v>
      </c>
      <c r="K4" s="211"/>
      <c r="L4" s="211"/>
      <c r="M4" s="210"/>
      <c r="N4" s="209" t="s">
        <v>84</v>
      </c>
      <c r="O4" s="208" t="s">
        <v>83</v>
      </c>
      <c r="P4" s="207"/>
      <c r="Q4" s="206">
        <v>0.56000000000000005</v>
      </c>
      <c r="R4" s="205">
        <v>0.57999999999999996</v>
      </c>
      <c r="S4" s="205">
        <v>0.63</v>
      </c>
      <c r="T4" s="204">
        <v>0.74</v>
      </c>
      <c r="Y4" s="1"/>
      <c r="Z4" s="1"/>
      <c r="AA4" s="1"/>
      <c r="AB4" s="1"/>
      <c r="AC4" s="1"/>
      <c r="AD4" s="1"/>
      <c r="AE4" s="1"/>
    </row>
    <row r="5" spans="2:31" ht="23.25" customHeight="1" thickTop="1" thickBot="1">
      <c r="C5" s="203" t="s">
        <v>82</v>
      </c>
      <c r="D5" s="202" t="s">
        <v>81</v>
      </c>
      <c r="E5" s="201" t="s">
        <v>80</v>
      </c>
      <c r="F5" s="200" t="s">
        <v>79</v>
      </c>
      <c r="G5" s="199" t="s">
        <v>78</v>
      </c>
      <c r="H5" s="198" t="s">
        <v>77</v>
      </c>
      <c r="I5" s="197" t="s">
        <v>76</v>
      </c>
      <c r="J5" s="196" t="s">
        <v>75</v>
      </c>
      <c r="K5" s="195" t="s">
        <v>73</v>
      </c>
      <c r="L5" s="194" t="s">
        <v>74</v>
      </c>
      <c r="M5" s="194" t="s">
        <v>73</v>
      </c>
      <c r="N5" s="193"/>
      <c r="O5" s="192"/>
      <c r="P5" s="191"/>
      <c r="Q5" s="190">
        <v>500</v>
      </c>
      <c r="R5" s="189">
        <f>Q5*0.99198</f>
        <v>495.99</v>
      </c>
      <c r="S5" s="188">
        <f>Q5*0.97323</f>
        <v>486.61500000000001</v>
      </c>
      <c r="T5" s="187">
        <f>Q5*0.94056</f>
        <v>470.28</v>
      </c>
      <c r="Y5" s="1"/>
      <c r="Z5" s="1"/>
      <c r="AA5" s="1"/>
      <c r="AB5" s="1"/>
      <c r="AC5" s="1"/>
      <c r="AD5" s="1"/>
      <c r="AE5" s="1"/>
    </row>
    <row r="6" spans="2:31" ht="18.75" customHeight="1" thickTop="1" thickBot="1">
      <c r="B6" s="167"/>
      <c r="C6" s="186"/>
      <c r="D6" s="182"/>
      <c r="E6" s="182"/>
      <c r="F6" s="182"/>
      <c r="G6" s="182"/>
      <c r="H6" s="182"/>
      <c r="I6" s="185"/>
      <c r="J6" s="184">
        <f>(H6-G12)/24.312*1000/14.65*1.7*2</f>
        <v>-596.62386697618103</v>
      </c>
      <c r="K6" s="182"/>
      <c r="L6" s="183">
        <f>(C6/61-K6/1.7/1000*14.65)*1000/11.95*1.345</f>
        <v>0</v>
      </c>
      <c r="M6" s="182"/>
      <c r="N6" s="181">
        <f>(C6/61-K6/1.7/1000*14.65-M6/1.345/1000*11.95)/4+5.5</f>
        <v>5.5</v>
      </c>
      <c r="O6" s="180" t="s">
        <v>72</v>
      </c>
      <c r="P6" s="179"/>
      <c r="Q6" s="178">
        <f>Q5/1.345</f>
        <v>371.74721189591077</v>
      </c>
      <c r="R6" s="177">
        <f>R5/1.356</f>
        <v>365.77433628318585</v>
      </c>
      <c r="S6" s="177">
        <f>S5/1.3818</f>
        <v>352.16022579244469</v>
      </c>
      <c r="T6" s="176">
        <f>T5/1.43</f>
        <v>328.86713286713285</v>
      </c>
      <c r="Y6" s="1"/>
      <c r="Z6" s="1"/>
      <c r="AA6" s="1"/>
      <c r="AB6" s="1"/>
      <c r="AC6" s="1"/>
      <c r="AD6" s="1"/>
      <c r="AE6" s="1"/>
    </row>
    <row r="7" spans="2:31" ht="20.25" thickTop="1" thickBot="1">
      <c r="B7" s="167"/>
      <c r="C7" s="175" t="s">
        <v>71</v>
      </c>
      <c r="D7" s="174"/>
      <c r="E7" s="174"/>
      <c r="F7" s="174"/>
      <c r="G7" s="174"/>
      <c r="H7" s="174"/>
      <c r="I7" s="174"/>
      <c r="J7" s="174"/>
      <c r="K7" s="174"/>
      <c r="L7" s="173"/>
      <c r="M7" s="172"/>
      <c r="N7" s="172"/>
      <c r="P7" s="171"/>
      <c r="Q7" s="171"/>
      <c r="R7" s="17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2:31" s="168" customFormat="1" ht="9" customHeight="1" thickTop="1">
      <c r="K8" s="170"/>
      <c r="M8" s="169"/>
      <c r="N8" s="169"/>
      <c r="P8" s="169"/>
      <c r="Q8" s="169"/>
      <c r="R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</row>
    <row r="9" spans="2:31" ht="21" thickBot="1">
      <c r="B9" s="167"/>
      <c r="C9" s="76"/>
      <c r="D9" s="76"/>
      <c r="E9" s="76"/>
      <c r="F9" s="76"/>
      <c r="G9" s="166">
        <f>D10+E10+F10*2+G10*2</f>
        <v>25.817481132609938</v>
      </c>
      <c r="H9" s="165">
        <f>H10+I10*2+J10</f>
        <v>25.121104912796017</v>
      </c>
      <c r="I9" s="76"/>
      <c r="J9" s="76"/>
      <c r="K9" s="164"/>
      <c r="L9" s="163">
        <f>(H6-K6/2/1.7/1000*14.65*24.312)</f>
        <v>0</v>
      </c>
      <c r="M9" s="162"/>
      <c r="N9" s="162"/>
      <c r="O9" s="161"/>
      <c r="P9" s="161"/>
      <c r="Q9" s="160"/>
      <c r="R9" s="159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2:31" ht="13.5" customHeight="1" thickTop="1">
      <c r="C10" s="158" t="s">
        <v>1</v>
      </c>
      <c r="D10" s="157">
        <f>D13/14</f>
        <v>1.4285714285714286</v>
      </c>
      <c r="E10" s="157">
        <f>E13/39.102</f>
        <v>8.632458313661509</v>
      </c>
      <c r="F10" s="157">
        <f>F13/40.078</f>
        <v>5.3021607864663904</v>
      </c>
      <c r="G10" s="157">
        <f>G13/24.312</f>
        <v>2.5760649087221097</v>
      </c>
      <c r="H10" s="156">
        <f>H13/14</f>
        <v>16.456900823196211</v>
      </c>
      <c r="I10" s="156">
        <f>I13/32.064</f>
        <v>3.323191345503719</v>
      </c>
      <c r="J10" s="156">
        <f>J13/30.974</f>
        <v>2.0178213985923676</v>
      </c>
      <c r="K10" s="155">
        <v>15</v>
      </c>
      <c r="L10" s="154">
        <v>10</v>
      </c>
      <c r="M10" s="154">
        <v>5</v>
      </c>
      <c r="N10" s="154">
        <v>30</v>
      </c>
      <c r="O10" s="154">
        <v>0.75</v>
      </c>
      <c r="P10" s="153">
        <v>0.5</v>
      </c>
      <c r="Q10" s="152"/>
      <c r="R10" s="15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2:31" ht="15.75" customHeight="1" thickBot="1">
      <c r="C11" s="150"/>
      <c r="D11" s="149" t="s">
        <v>14</v>
      </c>
      <c r="E11" s="149" t="s">
        <v>13</v>
      </c>
      <c r="F11" s="149" t="s">
        <v>12</v>
      </c>
      <c r="G11" s="148" t="s">
        <v>11</v>
      </c>
      <c r="H11" s="147" t="s">
        <v>10</v>
      </c>
      <c r="I11" s="146" t="s">
        <v>9</v>
      </c>
      <c r="J11" s="145" t="s">
        <v>8</v>
      </c>
      <c r="K11" s="144" t="s">
        <v>7</v>
      </c>
      <c r="L11" s="144" t="s">
        <v>6</v>
      </c>
      <c r="M11" s="144" t="s">
        <v>5</v>
      </c>
      <c r="N11" s="144" t="s">
        <v>4</v>
      </c>
      <c r="O11" s="144" t="s">
        <v>3</v>
      </c>
      <c r="P11" s="143" t="s">
        <v>2</v>
      </c>
      <c r="Q11" s="142"/>
      <c r="R11" s="14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2:31" ht="20.25" customHeight="1" thickBot="1">
      <c r="B12" s="140" t="s">
        <v>28</v>
      </c>
      <c r="C12" s="139" t="s">
        <v>0</v>
      </c>
      <c r="D12" s="138">
        <v>20</v>
      </c>
      <c r="E12" s="138">
        <v>337.5</v>
      </c>
      <c r="F12" s="138">
        <v>212.5</v>
      </c>
      <c r="G12" s="138">
        <v>62.5</v>
      </c>
      <c r="H12" s="138">
        <v>230</v>
      </c>
      <c r="I12" s="138" t="s">
        <v>70</v>
      </c>
      <c r="J12" s="137">
        <v>62.5</v>
      </c>
      <c r="K12" s="138">
        <v>0.84</v>
      </c>
      <c r="L12" s="138">
        <v>0.54</v>
      </c>
      <c r="M12" s="138">
        <v>0.32</v>
      </c>
      <c r="N12" s="138">
        <v>0.32</v>
      </c>
      <c r="O12" s="138">
        <v>4.8000000000000001E-2</v>
      </c>
      <c r="P12" s="137">
        <v>4.8000000000000001E-2</v>
      </c>
      <c r="Q12" s="136"/>
      <c r="R12" s="136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2:31" ht="27.75" customHeight="1" thickBot="1">
      <c r="C13" s="135" t="s">
        <v>69</v>
      </c>
      <c r="D13" s="132">
        <f>F16/236*0.2*14+D16/80*14</f>
        <v>20</v>
      </c>
      <c r="E13" s="132">
        <f>E16/101.1*39.102+I16/174*39.102*2+J16/136*39.102+F6</f>
        <v>337.54638498079231</v>
      </c>
      <c r="F13" s="132">
        <f>F16/236*40.08+(G6-K6/1.7/1000*14.65/2*40.08)</f>
        <v>212.5</v>
      </c>
      <c r="G13" s="134">
        <f>(H6-K6/2/1.7/1000*14.65*24.312)+G16/246.5*24.312</f>
        <v>62.629290060851936</v>
      </c>
      <c r="H13" s="133">
        <f>D6+(F16/236*2.2*14+D16/80*14+E16/117*14)+M6/1.345/1000*11.95*14</f>
        <v>230.39661152474693</v>
      </c>
      <c r="I13" s="132">
        <f>(G16/246.5+I16/174)*32.064+I6</f>
        <v>106.55480730223124</v>
      </c>
      <c r="J13" s="131">
        <f>J16/136*30.974+E6</f>
        <v>62.499999999999993</v>
      </c>
      <c r="K13" s="130">
        <v>0.22</v>
      </c>
      <c r="L13" s="128">
        <v>0.318</v>
      </c>
      <c r="M13" s="129">
        <v>0.22</v>
      </c>
      <c r="N13" s="128">
        <v>0.17499999999999999</v>
      </c>
      <c r="O13" s="128">
        <v>0.252</v>
      </c>
      <c r="P13" s="127">
        <v>0.53800000000000003</v>
      </c>
      <c r="Q13" s="126" t="s">
        <v>68</v>
      </c>
      <c r="R13" s="12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2:31" ht="31.5" customHeight="1" thickBot="1">
      <c r="C14" s="125" t="s">
        <v>67</v>
      </c>
      <c r="D14" s="125"/>
      <c r="E14" s="125"/>
      <c r="F14" s="125"/>
      <c r="G14" s="125"/>
      <c r="H14" s="124" t="s">
        <v>66</v>
      </c>
      <c r="I14" s="123"/>
      <c r="J14" s="122"/>
      <c r="K14" s="121">
        <f>K12/K13/1000*O17</f>
        <v>1.9090909090909089</v>
      </c>
      <c r="L14" s="120">
        <f>L12/L13/1000*O17</f>
        <v>0.84905660377358494</v>
      </c>
      <c r="M14" s="120">
        <f>M12/M13/1000*O17</f>
        <v>0.72727272727272729</v>
      </c>
      <c r="N14" s="120">
        <f>N12/N13/1000*O17</f>
        <v>0.91428571428571437</v>
      </c>
      <c r="O14" s="120">
        <f>O12/O13/1000*O17</f>
        <v>9.5238095238095233E-2</v>
      </c>
      <c r="P14" s="119">
        <f>P12/P13/1000*O17</f>
        <v>4.4609665427509292E-2</v>
      </c>
      <c r="Q14" s="118" t="s">
        <v>65</v>
      </c>
      <c r="R14" s="118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2:31" ht="24.75" customHeight="1" thickBot="1">
      <c r="C15" s="117" t="s">
        <v>64</v>
      </c>
      <c r="D15" s="116" t="s">
        <v>63</v>
      </c>
      <c r="E15" s="115" t="s">
        <v>62</v>
      </c>
      <c r="F15" s="114" t="s">
        <v>61</v>
      </c>
      <c r="G15" s="113" t="s">
        <v>60</v>
      </c>
      <c r="H15" s="112" t="s">
        <v>59</v>
      </c>
      <c r="I15" s="111" t="s">
        <v>58</v>
      </c>
      <c r="J15" s="110" t="s">
        <v>57</v>
      </c>
      <c r="K15" s="109">
        <v>0.13</v>
      </c>
      <c r="L15" s="108">
        <v>0.13</v>
      </c>
      <c r="M15" s="108">
        <v>0.13</v>
      </c>
      <c r="N15" s="108">
        <v>0.14000000000000001</v>
      </c>
      <c r="O15" s="108">
        <v>0.15</v>
      </c>
      <c r="P15" s="107">
        <v>0.255</v>
      </c>
      <c r="Q15" s="106" t="s">
        <v>56</v>
      </c>
      <c r="R15" s="106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2:31" ht="22.5" customHeight="1" thickBot="1">
      <c r="C16" s="105"/>
      <c r="D16" s="104">
        <f>(D12/14-F16/236*0.2)*80</f>
        <v>29.455374964356995</v>
      </c>
      <c r="E16" s="103">
        <f>(E12/39.102-I16/174*2-J16/136.08-F6/1000/39.102-F6/1000/39.102)*101.1</f>
        <v>517.67082659624884</v>
      </c>
      <c r="F16" s="102">
        <f>(F12-(G6-K6/1.7/1000*14.65/2*40.08))/40.08*236</f>
        <v>1251.2475049900199</v>
      </c>
      <c r="G16" s="101">
        <v>635</v>
      </c>
      <c r="H16" s="100">
        <f>SUM(D16:F16)+I16+J16</f>
        <v>2202.7974167591879</v>
      </c>
      <c r="I16" s="99">
        <v>130</v>
      </c>
      <c r="J16" s="98">
        <f>(J12-E6/1000)/30.974*136</f>
        <v>274.423710208562</v>
      </c>
      <c r="K16" s="97">
        <f>K12/K15/1000*O17</f>
        <v>3.2307692307692304</v>
      </c>
      <c r="L16" s="96">
        <f>L12/L15/1000*O17</f>
        <v>2.0769230769230771</v>
      </c>
      <c r="M16" s="96">
        <f>M12/M15/1000*O17</f>
        <v>1.2307692307692308</v>
      </c>
      <c r="N16" s="96">
        <f>N12/N15/1000*O17</f>
        <v>1.1428571428571428</v>
      </c>
      <c r="O16" s="96">
        <f>O12/O15/1000*O17</f>
        <v>0.16</v>
      </c>
      <c r="P16" s="95">
        <f>P12/P15/1000*O17</f>
        <v>9.4117647058823528E-2</v>
      </c>
      <c r="Q16" s="94" t="s">
        <v>55</v>
      </c>
      <c r="R16" s="94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" customHeight="1">
      <c r="C17" s="93"/>
      <c r="D17" s="76"/>
      <c r="E17" s="76"/>
      <c r="F17" s="92"/>
      <c r="G17" s="76"/>
      <c r="H17" s="91"/>
      <c r="I17" s="91"/>
      <c r="J17" s="90"/>
      <c r="M17" s="76"/>
      <c r="N17" s="76"/>
      <c r="O17" s="89">
        <v>500</v>
      </c>
      <c r="P17" s="76"/>
      <c r="Q17" s="76"/>
      <c r="R17" s="76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30.75" customHeight="1">
      <c r="C18" s="88" t="s">
        <v>54</v>
      </c>
      <c r="D18" s="84">
        <f>D16/1000*O17</f>
        <v>14.727687482178498</v>
      </c>
      <c r="E18" s="84">
        <f>E16/1000*O17</f>
        <v>258.83541329812442</v>
      </c>
      <c r="F18" s="87">
        <f>F16/1000*O17</f>
        <v>625.62375249500997</v>
      </c>
      <c r="G18" s="86">
        <f>G16/1000*O17</f>
        <v>317.5</v>
      </c>
      <c r="H18" s="85">
        <f>H16/1000*O17</f>
        <v>1101.3987083795939</v>
      </c>
      <c r="I18" s="84">
        <f>I16/1000*O17</f>
        <v>65</v>
      </c>
      <c r="J18" s="83">
        <f>J16/1000*O17</f>
        <v>137.211855104281</v>
      </c>
      <c r="K18" s="82" t="s">
        <v>53</v>
      </c>
      <c r="L18" s="81">
        <f>L6/1000*O17</f>
        <v>0</v>
      </c>
      <c r="M18" s="80" t="s">
        <v>52</v>
      </c>
      <c r="N18" s="79">
        <f>J6/1000*O17</f>
        <v>-298.31193348809052</v>
      </c>
      <c r="O18" s="78"/>
      <c r="P18" s="77" t="s">
        <v>51</v>
      </c>
      <c r="R18" s="76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8.75">
      <c r="C19" s="75" t="s">
        <v>50</v>
      </c>
      <c r="D19" s="74" t="s">
        <v>49</v>
      </c>
      <c r="E19" s="73"/>
      <c r="F19" s="72">
        <f>D18+E18+F18</f>
        <v>899.18685327531284</v>
      </c>
      <c r="G19" s="71">
        <f>J18+I18</f>
        <v>202.211855104281</v>
      </c>
      <c r="I19" s="70" t="s">
        <v>48</v>
      </c>
      <c r="J19" s="70"/>
      <c r="K19" s="1"/>
      <c r="M19" s="1"/>
      <c r="N19" s="1"/>
      <c r="O19" s="1"/>
      <c r="P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>
      <c r="C20" s="69"/>
      <c r="D20" s="1"/>
      <c r="E20" s="1"/>
      <c r="F20" s="1"/>
      <c r="G20" s="1"/>
      <c r="H20" s="1"/>
      <c r="I20" s="1"/>
      <c r="J20" s="1"/>
      <c r="K20" s="68"/>
      <c r="L20" s="1"/>
      <c r="M20" s="1"/>
      <c r="N20" s="1"/>
      <c r="O20" s="1"/>
      <c r="P20" s="1"/>
      <c r="Q20" s="1"/>
      <c r="R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.75" thickBo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20.25" thickBot="1">
      <c r="B22" s="66" t="s">
        <v>47</v>
      </c>
      <c r="C22" s="14" t="s">
        <v>33</v>
      </c>
      <c r="D22" s="10" t="s">
        <v>14</v>
      </c>
      <c r="E22" s="10" t="s">
        <v>13</v>
      </c>
      <c r="F22" s="10" t="s">
        <v>12</v>
      </c>
      <c r="G22" s="10" t="s">
        <v>11</v>
      </c>
      <c r="H22" s="10" t="s">
        <v>10</v>
      </c>
      <c r="I22" s="10" t="s">
        <v>9</v>
      </c>
      <c r="J22" s="10" t="s">
        <v>8</v>
      </c>
      <c r="K22" s="9" t="s">
        <v>7</v>
      </c>
      <c r="L22" s="9" t="s">
        <v>6</v>
      </c>
      <c r="M22" s="9" t="s">
        <v>5</v>
      </c>
      <c r="N22" s="9" t="s">
        <v>4</v>
      </c>
      <c r="O22" s="9" t="s">
        <v>3</v>
      </c>
      <c r="P22" s="9" t="s">
        <v>2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75" thickBot="1">
      <c r="C23" s="59" t="s">
        <v>1</v>
      </c>
      <c r="D23" s="67">
        <f>D24/14</f>
        <v>1.25</v>
      </c>
      <c r="E23" s="67">
        <f>E24/39.102</f>
        <v>6.7259986701447501</v>
      </c>
      <c r="F23" s="67">
        <f>F24/40.078</f>
        <v>5.2397824242726676</v>
      </c>
      <c r="G23" s="67">
        <f>G24/24.312</f>
        <v>3.0026324448831851</v>
      </c>
      <c r="H23" s="67">
        <f>H24/14</f>
        <v>16.75</v>
      </c>
      <c r="I23" s="67">
        <f>I24/32.064</f>
        <v>2.4950099800399204</v>
      </c>
      <c r="J23" s="67">
        <f>J24/30.974</f>
        <v>1.2494350100083942</v>
      </c>
      <c r="K23" s="57">
        <v>15</v>
      </c>
      <c r="L23" s="57">
        <v>10</v>
      </c>
      <c r="M23" s="57">
        <v>5</v>
      </c>
      <c r="N23" s="57">
        <v>30</v>
      </c>
      <c r="O23" s="57">
        <v>0.75</v>
      </c>
      <c r="P23" s="57">
        <v>0.5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.75" thickBot="1">
      <c r="B24" s="56" t="s">
        <v>46</v>
      </c>
      <c r="C24" s="55" t="s">
        <v>0</v>
      </c>
      <c r="D24" s="54">
        <v>17.5</v>
      </c>
      <c r="E24" s="54">
        <v>263</v>
      </c>
      <c r="F24" s="54">
        <v>210</v>
      </c>
      <c r="G24" s="54">
        <v>73</v>
      </c>
      <c r="H24" s="54">
        <v>234.5</v>
      </c>
      <c r="I24" s="54">
        <v>80</v>
      </c>
      <c r="J24" s="54">
        <v>38.700000000000003</v>
      </c>
      <c r="K24" s="54">
        <v>0.84</v>
      </c>
      <c r="L24" s="54">
        <v>0.54</v>
      </c>
      <c r="M24" s="54">
        <v>0.32</v>
      </c>
      <c r="N24" s="54">
        <v>0.32</v>
      </c>
      <c r="O24" s="54">
        <v>4.8000000000000001E-2</v>
      </c>
      <c r="P24" s="53">
        <v>4.8000000000000001E-2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 thickBot="1">
      <c r="A25" s="66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20.25" customHeight="1" thickBot="1">
      <c r="B26" s="51" t="s">
        <v>45</v>
      </c>
      <c r="C26" s="52" t="s">
        <v>44</v>
      </c>
      <c r="D26" s="10" t="s">
        <v>14</v>
      </c>
      <c r="E26" s="10" t="s">
        <v>13</v>
      </c>
      <c r="F26" s="10" t="s">
        <v>12</v>
      </c>
      <c r="G26" s="10" t="s">
        <v>11</v>
      </c>
      <c r="H26" s="10" t="s">
        <v>10</v>
      </c>
      <c r="I26" s="10" t="s">
        <v>9</v>
      </c>
      <c r="J26" s="10" t="s">
        <v>8</v>
      </c>
      <c r="K26" s="9" t="s">
        <v>7</v>
      </c>
      <c r="L26" s="9" t="s">
        <v>6</v>
      </c>
      <c r="M26" s="9" t="s">
        <v>5</v>
      </c>
      <c r="N26" s="9" t="s">
        <v>4</v>
      </c>
      <c r="O26" s="9" t="s">
        <v>3</v>
      </c>
      <c r="P26" s="9" t="s">
        <v>2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 thickBot="1">
      <c r="A27" s="65"/>
      <c r="B27" s="51"/>
      <c r="C27" s="59" t="s">
        <v>1</v>
      </c>
      <c r="D27" s="58">
        <f>D28/14</f>
        <v>1.2142857142857142</v>
      </c>
      <c r="E27" s="58">
        <f>E28/39.102</f>
        <v>8.4906142908291145</v>
      </c>
      <c r="F27" s="58">
        <f>F28/40.078</f>
        <v>5.8885173910873796</v>
      </c>
      <c r="G27" s="58">
        <f>G28/24.312</f>
        <v>2.8792365909838762</v>
      </c>
      <c r="H27" s="58">
        <f>H28/14</f>
        <v>17</v>
      </c>
      <c r="I27" s="58">
        <f>I28/32.064</f>
        <v>4.397455089820359</v>
      </c>
      <c r="J27" s="58">
        <f>J28/30.974</f>
        <v>2.2599599664234518</v>
      </c>
      <c r="K27" s="57">
        <v>15</v>
      </c>
      <c r="L27" s="57">
        <v>10</v>
      </c>
      <c r="M27" s="57">
        <v>5</v>
      </c>
      <c r="N27" s="57">
        <v>30</v>
      </c>
      <c r="O27" s="57">
        <v>0.75</v>
      </c>
      <c r="P27" s="57">
        <v>0.5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thickBot="1">
      <c r="B28" s="64" t="s">
        <v>43</v>
      </c>
      <c r="C28" s="63" t="s">
        <v>0</v>
      </c>
      <c r="D28" s="62">
        <v>17</v>
      </c>
      <c r="E28" s="62">
        <v>332</v>
      </c>
      <c r="F28" s="62">
        <v>236</v>
      </c>
      <c r="G28" s="62">
        <v>70</v>
      </c>
      <c r="H28" s="62">
        <v>238</v>
      </c>
      <c r="I28" s="62">
        <v>141</v>
      </c>
      <c r="J28" s="62">
        <v>70</v>
      </c>
      <c r="K28" s="62">
        <v>0.84</v>
      </c>
      <c r="L28" s="62">
        <v>0.54</v>
      </c>
      <c r="M28" s="62">
        <v>0.32</v>
      </c>
      <c r="N28" s="62">
        <v>0.32</v>
      </c>
      <c r="O28" s="62">
        <v>4.8000000000000001E-2</v>
      </c>
      <c r="P28" s="61">
        <v>4.8000000000000001E-2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 thickBot="1"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20.25" customHeight="1" thickBot="1">
      <c r="B30" s="51" t="s">
        <v>42</v>
      </c>
      <c r="C30" s="52" t="s">
        <v>41</v>
      </c>
      <c r="D30" s="10" t="s">
        <v>14</v>
      </c>
      <c r="E30" s="10" t="s">
        <v>13</v>
      </c>
      <c r="F30" s="10" t="s">
        <v>12</v>
      </c>
      <c r="G30" s="10" t="s">
        <v>11</v>
      </c>
      <c r="H30" s="10" t="s">
        <v>10</v>
      </c>
      <c r="I30" s="10" t="s">
        <v>9</v>
      </c>
      <c r="J30" s="10" t="s">
        <v>8</v>
      </c>
      <c r="K30" s="9" t="s">
        <v>7</v>
      </c>
      <c r="L30" s="9" t="s">
        <v>6</v>
      </c>
      <c r="M30" s="9" t="s">
        <v>5</v>
      </c>
      <c r="N30" s="9" t="s">
        <v>4</v>
      </c>
      <c r="O30" s="9" t="s">
        <v>3</v>
      </c>
      <c r="P30" s="9" t="s">
        <v>2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thickBot="1">
      <c r="B31" s="51"/>
      <c r="C31" s="59" t="s">
        <v>1</v>
      </c>
      <c r="D31" s="58">
        <f>D32/14</f>
        <v>1.2142857142857142</v>
      </c>
      <c r="E31" s="58">
        <f>E32/39.102</f>
        <v>9.4880057286072326</v>
      </c>
      <c r="F31" s="58">
        <f>F32/40.078</f>
        <v>5.3894904935376013</v>
      </c>
      <c r="G31" s="58">
        <f>G32/24.312</f>
        <v>2.3856531753866403</v>
      </c>
      <c r="H31" s="58">
        <f>H32/14</f>
        <v>16</v>
      </c>
      <c r="I31" s="58">
        <f>I32/32.064</f>
        <v>4.397455089820359</v>
      </c>
      <c r="J31" s="58">
        <f>J32/30.974</f>
        <v>2.2599599664234518</v>
      </c>
      <c r="K31" s="57">
        <v>15</v>
      </c>
      <c r="L31" s="57">
        <v>10</v>
      </c>
      <c r="M31" s="57">
        <v>5</v>
      </c>
      <c r="N31" s="57">
        <v>30</v>
      </c>
      <c r="O31" s="57">
        <v>0.75</v>
      </c>
      <c r="P31" s="57">
        <v>0.5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 thickBot="1">
      <c r="B32" s="56" t="s">
        <v>40</v>
      </c>
      <c r="C32" s="55" t="s">
        <v>0</v>
      </c>
      <c r="D32" s="54">
        <v>17</v>
      </c>
      <c r="E32" s="54">
        <v>371</v>
      </c>
      <c r="F32" s="54">
        <v>216</v>
      </c>
      <c r="G32" s="54">
        <v>58</v>
      </c>
      <c r="H32" s="54">
        <v>224</v>
      </c>
      <c r="I32" s="54">
        <v>141</v>
      </c>
      <c r="J32" s="54">
        <v>70</v>
      </c>
      <c r="K32" s="54">
        <v>0.84</v>
      </c>
      <c r="L32" s="54">
        <v>0.54</v>
      </c>
      <c r="M32" s="54">
        <v>0.32</v>
      </c>
      <c r="N32" s="54">
        <v>0.32</v>
      </c>
      <c r="O32" s="54">
        <v>4.8000000000000001E-2</v>
      </c>
      <c r="P32" s="53">
        <v>4.8000000000000001E-2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 thickBot="1"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20.25" customHeight="1" thickBot="1">
      <c r="C34" s="52" t="s">
        <v>39</v>
      </c>
      <c r="D34" s="10" t="s">
        <v>14</v>
      </c>
      <c r="E34" s="10" t="s">
        <v>13</v>
      </c>
      <c r="F34" s="10" t="s">
        <v>12</v>
      </c>
      <c r="G34" s="10" t="s">
        <v>11</v>
      </c>
      <c r="H34" s="10" t="s">
        <v>10</v>
      </c>
      <c r="I34" s="10" t="s">
        <v>9</v>
      </c>
      <c r="J34" s="10" t="s">
        <v>8</v>
      </c>
      <c r="K34" s="9" t="s">
        <v>7</v>
      </c>
      <c r="L34" s="9" t="s">
        <v>6</v>
      </c>
      <c r="M34" s="9" t="s">
        <v>5</v>
      </c>
      <c r="N34" s="9" t="s">
        <v>4</v>
      </c>
      <c r="O34" s="9" t="s">
        <v>3</v>
      </c>
      <c r="P34" s="9" t="s">
        <v>2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34.5" thickBot="1">
      <c r="B35" s="60" t="s">
        <v>38</v>
      </c>
      <c r="C35" s="59" t="s">
        <v>1</v>
      </c>
      <c r="D35" s="58">
        <f>D36/14</f>
        <v>1.2142857142857142</v>
      </c>
      <c r="E35" s="58">
        <f>E36/39.102</f>
        <v>9.9739143777811883</v>
      </c>
      <c r="F35" s="58">
        <f>F36/40.078</f>
        <v>5.2647337691501566</v>
      </c>
      <c r="G35" s="58">
        <f>G36/24.312</f>
        <v>2.2622573214873314</v>
      </c>
      <c r="H35" s="58">
        <f>H36/14</f>
        <v>16</v>
      </c>
      <c r="I35" s="58">
        <f>I36/32.064</f>
        <v>4.397455089820359</v>
      </c>
      <c r="J35" s="58">
        <f>J36/30.974</f>
        <v>2.2599599664234518</v>
      </c>
      <c r="K35" s="57">
        <v>15</v>
      </c>
      <c r="L35" s="57">
        <v>10</v>
      </c>
      <c r="M35" s="57">
        <v>5</v>
      </c>
      <c r="N35" s="57">
        <v>30</v>
      </c>
      <c r="O35" s="57">
        <v>0.75</v>
      </c>
      <c r="P35" s="57">
        <v>0.5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 thickBot="1">
      <c r="B36" s="56" t="s">
        <v>37</v>
      </c>
      <c r="C36" s="55" t="s">
        <v>0</v>
      </c>
      <c r="D36" s="54">
        <v>17</v>
      </c>
      <c r="E36" s="54">
        <v>390</v>
      </c>
      <c r="F36" s="54">
        <v>211</v>
      </c>
      <c r="G36" s="54">
        <v>55</v>
      </c>
      <c r="H36" s="54">
        <v>224</v>
      </c>
      <c r="I36" s="54">
        <v>141</v>
      </c>
      <c r="J36" s="54">
        <v>70</v>
      </c>
      <c r="K36" s="54">
        <v>0.84</v>
      </c>
      <c r="L36" s="54">
        <v>0.54</v>
      </c>
      <c r="M36" s="54">
        <v>0.32</v>
      </c>
      <c r="N36" s="54">
        <v>0.32</v>
      </c>
      <c r="O36" s="54">
        <v>4.8000000000000001E-2</v>
      </c>
      <c r="P36" s="53">
        <v>4.8000000000000001E-2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 thickBot="1"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20.25" customHeight="1" thickBot="1">
      <c r="B38" s="51" t="s">
        <v>36</v>
      </c>
      <c r="C38" s="52" t="s">
        <v>35</v>
      </c>
      <c r="D38" s="10" t="s">
        <v>14</v>
      </c>
      <c r="E38" s="10" t="s">
        <v>13</v>
      </c>
      <c r="F38" s="10" t="s">
        <v>12</v>
      </c>
      <c r="G38" s="10" t="s">
        <v>11</v>
      </c>
      <c r="H38" s="10" t="s">
        <v>10</v>
      </c>
      <c r="I38" s="10" t="s">
        <v>9</v>
      </c>
      <c r="J38" s="10" t="s">
        <v>8</v>
      </c>
      <c r="K38" s="9" t="s">
        <v>7</v>
      </c>
      <c r="L38" s="9" t="s">
        <v>6</v>
      </c>
      <c r="M38" s="9" t="s">
        <v>5</v>
      </c>
      <c r="N38" s="9" t="s">
        <v>4</v>
      </c>
      <c r="O38" s="9" t="s">
        <v>3</v>
      </c>
      <c r="P38" s="9" t="s">
        <v>2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 thickBot="1">
      <c r="B39" s="51"/>
      <c r="C39" s="7" t="s">
        <v>1</v>
      </c>
      <c r="D39" s="41">
        <f>D40/14</f>
        <v>1.2142857142857142</v>
      </c>
      <c r="E39" s="41">
        <f>E40/39.102</f>
        <v>11.227047209861389</v>
      </c>
      <c r="F39" s="41">
        <f>F40/40.078</f>
        <v>4.7657068716003792</v>
      </c>
      <c r="G39" s="41">
        <f>G40/24.312</f>
        <v>2.1388614675880224</v>
      </c>
      <c r="H39" s="41">
        <f>H40/14</f>
        <v>16</v>
      </c>
      <c r="I39" s="41">
        <f>I40/32.064</f>
        <v>4.397455089820359</v>
      </c>
      <c r="J39" s="41">
        <f>J40/30.974</f>
        <v>2.2599599664234518</v>
      </c>
      <c r="K39" s="5">
        <v>15</v>
      </c>
      <c r="L39" s="5">
        <v>10</v>
      </c>
      <c r="M39" s="5">
        <v>5</v>
      </c>
      <c r="N39" s="5">
        <v>30</v>
      </c>
      <c r="O39" s="5">
        <v>0.75</v>
      </c>
      <c r="P39" s="5">
        <v>0.5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 thickBot="1">
      <c r="B40" s="25" t="s">
        <v>35</v>
      </c>
      <c r="C40" s="3" t="s">
        <v>0</v>
      </c>
      <c r="D40" s="2">
        <v>17</v>
      </c>
      <c r="E40" s="2">
        <v>439</v>
      </c>
      <c r="F40" s="2">
        <v>191</v>
      </c>
      <c r="G40" s="2">
        <v>52</v>
      </c>
      <c r="H40" s="2">
        <v>224</v>
      </c>
      <c r="I40" s="2">
        <v>141</v>
      </c>
      <c r="J40" s="2">
        <v>70</v>
      </c>
      <c r="K40" s="2">
        <v>0.84</v>
      </c>
      <c r="L40" s="2">
        <v>0.54</v>
      </c>
      <c r="M40" s="2">
        <v>0.32</v>
      </c>
      <c r="N40" s="2">
        <v>0.32</v>
      </c>
      <c r="O40" s="2">
        <v>4.8000000000000001E-2</v>
      </c>
      <c r="P40" s="2">
        <v>4.8000000000000001E-2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>
      <c r="G42" s="18" t="s">
        <v>34</v>
      </c>
      <c r="H42" s="18"/>
      <c r="I42" s="18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 thickBot="1"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20.25" thickBot="1">
      <c r="A44" s="49"/>
      <c r="B44" s="48" t="s">
        <v>33</v>
      </c>
      <c r="C44" s="42" t="s">
        <v>32</v>
      </c>
      <c r="D44" s="10" t="s">
        <v>14</v>
      </c>
      <c r="E44" s="10" t="s">
        <v>13</v>
      </c>
      <c r="F44" s="10" t="s">
        <v>12</v>
      </c>
      <c r="G44" s="10" t="s">
        <v>11</v>
      </c>
      <c r="H44" s="10" t="s">
        <v>10</v>
      </c>
      <c r="I44" s="10" t="s">
        <v>9</v>
      </c>
      <c r="J44" s="10" t="s">
        <v>8</v>
      </c>
      <c r="K44" s="9" t="s">
        <v>7</v>
      </c>
      <c r="L44" s="9" t="s">
        <v>6</v>
      </c>
      <c r="M44" s="9" t="s">
        <v>5</v>
      </c>
      <c r="N44" s="9" t="s">
        <v>4</v>
      </c>
      <c r="O44" s="9" t="s">
        <v>3</v>
      </c>
      <c r="P44" s="9" t="s">
        <v>2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 thickBot="1">
      <c r="B45" s="48"/>
      <c r="C45" s="47" t="s">
        <v>1</v>
      </c>
      <c r="D45" s="41">
        <f>D46/14</f>
        <v>1.0714285714285714</v>
      </c>
      <c r="E45" s="41">
        <f>E46/39.102</f>
        <v>7.3525650861848506</v>
      </c>
      <c r="F45" s="41">
        <f>F46/40.078</f>
        <v>4.9902689754977789</v>
      </c>
      <c r="G45" s="41">
        <f>G46/24.312</f>
        <v>2.5707469562356038</v>
      </c>
      <c r="H45" s="41">
        <f>H46/14</f>
        <v>16.785714285714285</v>
      </c>
      <c r="I45" s="41">
        <f>I46/32.064</f>
        <v>0</v>
      </c>
      <c r="J45" s="41">
        <f>J46/30.974</f>
        <v>2.4213856783108412</v>
      </c>
      <c r="K45" s="5">
        <v>15</v>
      </c>
      <c r="L45" s="5">
        <v>10</v>
      </c>
      <c r="M45" s="5">
        <v>5</v>
      </c>
      <c r="N45" s="5">
        <v>30</v>
      </c>
      <c r="O45" s="5">
        <v>0.75</v>
      </c>
      <c r="P45" s="5">
        <v>0.5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 thickBot="1">
      <c r="B46" s="46" t="s">
        <v>31</v>
      </c>
      <c r="C46" s="3" t="s">
        <v>0</v>
      </c>
      <c r="D46" s="2">
        <v>15</v>
      </c>
      <c r="E46" s="2">
        <v>287.5</v>
      </c>
      <c r="F46" s="2">
        <v>200</v>
      </c>
      <c r="G46" s="2">
        <v>62.5</v>
      </c>
      <c r="H46" s="2">
        <v>235</v>
      </c>
      <c r="I46" s="2"/>
      <c r="J46" s="2">
        <v>75</v>
      </c>
      <c r="K46" s="2">
        <v>0.84</v>
      </c>
      <c r="L46" s="2">
        <v>0.54</v>
      </c>
      <c r="M46" s="2">
        <v>0.32</v>
      </c>
      <c r="N46" s="2">
        <v>0.32</v>
      </c>
      <c r="O46" s="2">
        <v>4.8000000000000001E-2</v>
      </c>
      <c r="P46" s="2">
        <v>4.8000000000000001E-2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 thickBot="1"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20.25" customHeight="1" thickBot="1">
      <c r="B48" s="44" t="s">
        <v>30</v>
      </c>
      <c r="C48" s="42" t="s">
        <v>29</v>
      </c>
      <c r="D48" s="10" t="s">
        <v>14</v>
      </c>
      <c r="E48" s="10" t="s">
        <v>13</v>
      </c>
      <c r="F48" s="10" t="s">
        <v>12</v>
      </c>
      <c r="G48" s="10" t="s">
        <v>11</v>
      </c>
      <c r="H48" s="10" t="s">
        <v>10</v>
      </c>
      <c r="I48" s="10" t="s">
        <v>9</v>
      </c>
      <c r="J48" s="10" t="s">
        <v>8</v>
      </c>
      <c r="K48" s="9" t="s">
        <v>7</v>
      </c>
      <c r="L48" s="9" t="s">
        <v>6</v>
      </c>
      <c r="M48" s="9" t="s">
        <v>5</v>
      </c>
      <c r="N48" s="9" t="s">
        <v>4</v>
      </c>
      <c r="O48" s="9" t="s">
        <v>3</v>
      </c>
      <c r="P48" s="9" t="s">
        <v>2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 thickBot="1">
      <c r="A49" s="45"/>
      <c r="B49" s="44"/>
      <c r="C49" s="7" t="s">
        <v>1</v>
      </c>
      <c r="D49" s="41">
        <f>D50/14</f>
        <v>1.4285714285714286</v>
      </c>
      <c r="E49" s="41">
        <f>E50/39.102</f>
        <v>8.6312720576952593</v>
      </c>
      <c r="F49" s="41">
        <f>F50/40.078</f>
        <v>5.3021607864663904</v>
      </c>
      <c r="G49" s="41">
        <f>G50/24.312</f>
        <v>2.5707469562356038</v>
      </c>
      <c r="H49" s="41">
        <f>H50/14</f>
        <v>16.428571428571427</v>
      </c>
      <c r="I49" s="41">
        <f>I50/32.064</f>
        <v>0</v>
      </c>
      <c r="J49" s="41">
        <f>J50/30.974</f>
        <v>2.0178213985923676</v>
      </c>
      <c r="K49" s="5">
        <v>15</v>
      </c>
      <c r="L49" s="5">
        <v>10</v>
      </c>
      <c r="M49" s="5">
        <v>5</v>
      </c>
      <c r="N49" s="5">
        <v>30</v>
      </c>
      <c r="O49" s="5">
        <v>0.75</v>
      </c>
      <c r="P49" s="5">
        <v>0.5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 thickBot="1">
      <c r="B50" s="43" t="s">
        <v>28</v>
      </c>
      <c r="C50" s="3" t="s">
        <v>0</v>
      </c>
      <c r="D50" s="2">
        <v>20</v>
      </c>
      <c r="E50" s="2">
        <v>337.5</v>
      </c>
      <c r="F50" s="2">
        <v>212.5</v>
      </c>
      <c r="G50" s="2">
        <v>62.5</v>
      </c>
      <c r="H50" s="2">
        <v>230</v>
      </c>
      <c r="I50" s="2"/>
      <c r="J50" s="2">
        <v>62.5</v>
      </c>
      <c r="K50" s="2">
        <v>0.84</v>
      </c>
      <c r="L50" s="2">
        <v>0.54</v>
      </c>
      <c r="M50" s="2">
        <v>0.32</v>
      </c>
      <c r="N50" s="2">
        <v>0.32</v>
      </c>
      <c r="O50" s="2">
        <v>4.8000000000000001E-2</v>
      </c>
      <c r="P50" s="2">
        <v>4.8000000000000001E-2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 thickBot="1"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20.25" thickBot="1">
      <c r="C52" s="42" t="s">
        <v>27</v>
      </c>
      <c r="D52" s="10" t="s">
        <v>14</v>
      </c>
      <c r="E52" s="10" t="s">
        <v>13</v>
      </c>
      <c r="F52" s="10" t="s">
        <v>12</v>
      </c>
      <c r="G52" s="10" t="s">
        <v>11</v>
      </c>
      <c r="H52" s="10" t="s">
        <v>10</v>
      </c>
      <c r="I52" s="10" t="s">
        <v>9</v>
      </c>
      <c r="J52" s="10" t="s">
        <v>8</v>
      </c>
      <c r="K52" s="9" t="s">
        <v>7</v>
      </c>
      <c r="L52" s="9" t="s">
        <v>6</v>
      </c>
      <c r="M52" s="9" t="s">
        <v>5</v>
      </c>
      <c r="N52" s="9" t="s">
        <v>4</v>
      </c>
      <c r="O52" s="9" t="s">
        <v>3</v>
      </c>
      <c r="P52" s="9" t="s">
        <v>2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 thickBot="1">
      <c r="C53" s="7" t="s">
        <v>1</v>
      </c>
      <c r="D53" s="41">
        <f>D54/14</f>
        <v>1.4285714285714286</v>
      </c>
      <c r="E53" s="41">
        <f>E54/39.102</f>
        <v>9.3473479617410877</v>
      </c>
      <c r="F53" s="41">
        <f>F54/40.078</f>
        <v>4.2916313189280899</v>
      </c>
      <c r="G53" s="41">
        <f>G54/24.312</f>
        <v>2.6530108588351431</v>
      </c>
      <c r="H53" s="41">
        <f>H54/14</f>
        <v>13.928571428571429</v>
      </c>
      <c r="I53" s="41">
        <f>I54/32.064</f>
        <v>0</v>
      </c>
      <c r="J53" s="41">
        <f>J54/30.974</f>
        <v>2.0823916833473235</v>
      </c>
      <c r="K53" s="5">
        <v>15</v>
      </c>
      <c r="L53" s="5">
        <v>10</v>
      </c>
      <c r="M53" s="5">
        <v>5</v>
      </c>
      <c r="N53" s="5">
        <v>30</v>
      </c>
      <c r="O53" s="5">
        <v>0.75</v>
      </c>
      <c r="P53" s="5">
        <v>0.5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 thickBot="1">
      <c r="B54" s="40" t="s">
        <v>26</v>
      </c>
      <c r="C54" s="3" t="s">
        <v>0</v>
      </c>
      <c r="D54" s="2">
        <v>20</v>
      </c>
      <c r="E54" s="2">
        <v>365.5</v>
      </c>
      <c r="F54" s="2">
        <v>172</v>
      </c>
      <c r="G54" s="2">
        <v>64.5</v>
      </c>
      <c r="H54" s="2">
        <v>195</v>
      </c>
      <c r="I54" s="2"/>
      <c r="J54" s="2">
        <v>64.5</v>
      </c>
      <c r="K54" s="2">
        <v>0.84</v>
      </c>
      <c r="L54" s="2">
        <v>0.54</v>
      </c>
      <c r="M54" s="2">
        <v>0.32</v>
      </c>
      <c r="N54" s="2">
        <v>0.32</v>
      </c>
      <c r="O54" s="2">
        <v>4.8000000000000001E-2</v>
      </c>
      <c r="P54" s="2">
        <v>4.8000000000000001E-2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C55" s="28"/>
      <c r="D55" s="28"/>
      <c r="E55" s="28"/>
      <c r="F55" s="28"/>
      <c r="G55" s="28"/>
      <c r="H55" s="28"/>
      <c r="I55" s="28"/>
      <c r="J55" s="28"/>
      <c r="K55" s="39"/>
      <c r="L55" s="38"/>
      <c r="M55" s="39"/>
      <c r="N55" s="38"/>
      <c r="O55" s="38"/>
      <c r="P55" s="38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 thickBot="1">
      <c r="C56" s="28"/>
      <c r="D56" s="28"/>
      <c r="E56" s="28"/>
      <c r="F56" s="28"/>
      <c r="G56" s="37" t="s">
        <v>25</v>
      </c>
      <c r="H56" s="37"/>
      <c r="I56" s="37"/>
      <c r="J56" s="28"/>
      <c r="K56" s="36"/>
      <c r="L56" s="36"/>
      <c r="M56" s="36"/>
      <c r="N56" s="36"/>
      <c r="O56" s="36"/>
      <c r="P56" s="36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 thickBot="1">
      <c r="A57" s="35"/>
      <c r="B57" s="34"/>
      <c r="C57" s="33"/>
      <c r="D57" s="33"/>
      <c r="E57" s="32"/>
      <c r="F57" s="32"/>
      <c r="G57" s="31"/>
      <c r="H57" s="28"/>
      <c r="I57" s="30"/>
      <c r="J57" s="29"/>
      <c r="K57" s="28"/>
      <c r="L57" s="27"/>
      <c r="M57" s="27"/>
      <c r="N57" s="27"/>
      <c r="O57" s="27"/>
      <c r="P57" s="27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25.5" customHeight="1" thickBot="1">
      <c r="A58" s="26"/>
      <c r="B58" s="21" t="s">
        <v>24</v>
      </c>
      <c r="C58" s="23" t="s">
        <v>23</v>
      </c>
      <c r="D58" s="10" t="s">
        <v>14</v>
      </c>
      <c r="E58" s="10" t="s">
        <v>13</v>
      </c>
      <c r="F58" s="10" t="s">
        <v>12</v>
      </c>
      <c r="G58" s="10" t="s">
        <v>11</v>
      </c>
      <c r="H58" s="10" t="s">
        <v>10</v>
      </c>
      <c r="I58" s="10" t="s">
        <v>9</v>
      </c>
      <c r="J58" s="6" t="s">
        <v>8</v>
      </c>
      <c r="K58" s="9" t="s">
        <v>7</v>
      </c>
      <c r="L58" s="9" t="s">
        <v>6</v>
      </c>
      <c r="M58" s="9" t="s">
        <v>5</v>
      </c>
      <c r="N58" s="9" t="s">
        <v>4</v>
      </c>
      <c r="O58" s="9" t="s">
        <v>3</v>
      </c>
      <c r="P58" s="9" t="s">
        <v>2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75" customHeight="1" thickBot="1">
      <c r="B59" s="21"/>
      <c r="C59" s="7" t="s">
        <v>1</v>
      </c>
      <c r="D59" s="6">
        <f>D60/14</f>
        <v>1.5</v>
      </c>
      <c r="E59" s="6">
        <f>E60/39.102</f>
        <v>7.7745383867832851</v>
      </c>
      <c r="F59" s="6">
        <f>F60/40.078</f>
        <v>5.9883227705973345</v>
      </c>
      <c r="G59" s="6">
        <f>G60/24.312</f>
        <v>2.2211253701875617</v>
      </c>
      <c r="H59" s="6">
        <f>H60/14</f>
        <v>22</v>
      </c>
      <c r="I59" s="6">
        <f>I60/32.064</f>
        <v>1.4502245508982037</v>
      </c>
      <c r="J59" s="6">
        <f>J60/30.974</f>
        <v>1.9500225995996643</v>
      </c>
      <c r="K59" s="5">
        <v>27</v>
      </c>
      <c r="L59" s="5">
        <v>13</v>
      </c>
      <c r="M59" s="5">
        <v>5.5</v>
      </c>
      <c r="N59" s="5">
        <v>41</v>
      </c>
      <c r="O59" s="5">
        <v>0.75</v>
      </c>
      <c r="P59" s="5">
        <v>0.68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75" customHeight="1" thickBot="1">
      <c r="A60" s="22"/>
      <c r="B60" s="25"/>
      <c r="C60" s="3" t="s">
        <v>0</v>
      </c>
      <c r="D60" s="2">
        <v>21</v>
      </c>
      <c r="E60" s="2">
        <v>304</v>
      </c>
      <c r="F60" s="2">
        <v>240</v>
      </c>
      <c r="G60" s="2">
        <v>54</v>
      </c>
      <c r="H60" s="2">
        <v>308</v>
      </c>
      <c r="I60" s="2">
        <v>46.5</v>
      </c>
      <c r="J60" s="2">
        <v>60.4</v>
      </c>
      <c r="K60" s="2">
        <v>1.4</v>
      </c>
      <c r="L60" s="2">
        <v>0.7</v>
      </c>
      <c r="M60" s="2">
        <v>0.36</v>
      </c>
      <c r="N60" s="2">
        <v>0.44</v>
      </c>
      <c r="O60" s="2">
        <v>4.8000000000000001E-2</v>
      </c>
      <c r="P60" s="2">
        <v>6.5000000000000002E-2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>
      <c r="A61" s="20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 thickBot="1">
      <c r="A62" s="20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20.25" customHeight="1" thickBot="1">
      <c r="B63" s="21" t="s">
        <v>22</v>
      </c>
      <c r="C63" s="23" t="s">
        <v>21</v>
      </c>
      <c r="D63" s="10" t="s">
        <v>14</v>
      </c>
      <c r="E63" s="10" t="s">
        <v>13</v>
      </c>
      <c r="F63" s="10" t="s">
        <v>12</v>
      </c>
      <c r="G63" s="10" t="s">
        <v>11</v>
      </c>
      <c r="H63" s="10" t="s">
        <v>10</v>
      </c>
      <c r="I63" s="10" t="s">
        <v>9</v>
      </c>
      <c r="J63" s="10" t="s">
        <v>8</v>
      </c>
      <c r="K63" s="9" t="s">
        <v>7</v>
      </c>
      <c r="L63" s="9" t="s">
        <v>6</v>
      </c>
      <c r="M63" s="9" t="s">
        <v>5</v>
      </c>
      <c r="N63" s="9" t="s">
        <v>4</v>
      </c>
      <c r="O63" s="9" t="s">
        <v>3</v>
      </c>
      <c r="P63" s="9" t="s">
        <v>2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 customHeight="1" thickBot="1">
      <c r="A64" s="22"/>
      <c r="B64" s="21"/>
      <c r="C64" s="7" t="s">
        <v>1</v>
      </c>
      <c r="D64" s="6">
        <f>D65/14</f>
        <v>1</v>
      </c>
      <c r="E64" s="6">
        <f>E65/39.102</f>
        <v>7.5187969924812039</v>
      </c>
      <c r="F64" s="6">
        <f>F65/40.078</f>
        <v>5.2896851140276455</v>
      </c>
      <c r="G64" s="6">
        <f>G65/24.312</f>
        <v>2.2211253701875617</v>
      </c>
      <c r="H64" s="6">
        <f>H65/14</f>
        <v>15.642857142857142</v>
      </c>
      <c r="I64" s="6">
        <f>I65/32.064</f>
        <v>1.3972055888223551</v>
      </c>
      <c r="J64" s="6">
        <f>J65/30.974</f>
        <v>1.4011751791825402</v>
      </c>
      <c r="K64" s="5">
        <v>15</v>
      </c>
      <c r="L64" s="5">
        <v>10</v>
      </c>
      <c r="M64" s="5">
        <v>5</v>
      </c>
      <c r="N64" s="5">
        <v>25</v>
      </c>
      <c r="O64" s="5">
        <v>0.75</v>
      </c>
      <c r="P64" s="5">
        <v>0.5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 thickBot="1">
      <c r="A65" s="20"/>
      <c r="B65" s="24"/>
      <c r="C65" s="3" t="s">
        <v>0</v>
      </c>
      <c r="D65" s="2">
        <v>14</v>
      </c>
      <c r="E65" s="2">
        <v>294</v>
      </c>
      <c r="F65" s="2">
        <v>212</v>
      </c>
      <c r="G65" s="2">
        <v>54</v>
      </c>
      <c r="H65" s="2">
        <v>219</v>
      </c>
      <c r="I65" s="2">
        <v>44.8</v>
      </c>
      <c r="J65" s="2">
        <v>43.4</v>
      </c>
      <c r="K65" s="2">
        <v>0.84</v>
      </c>
      <c r="L65" s="2">
        <v>0.54900000000000004</v>
      </c>
      <c r="M65" s="2">
        <v>0.32600000000000001</v>
      </c>
      <c r="N65" s="2">
        <v>0.27</v>
      </c>
      <c r="O65" s="2">
        <v>4.8000000000000001E-2</v>
      </c>
      <c r="P65" s="2">
        <v>4.8000000000000001E-2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>
      <c r="A66" s="20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.75" thickBot="1">
      <c r="A67" s="20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20.25" customHeight="1" thickBot="1">
      <c r="B68" s="21" t="s">
        <v>20</v>
      </c>
      <c r="C68" s="23" t="s">
        <v>19</v>
      </c>
      <c r="D68" s="10" t="s">
        <v>14</v>
      </c>
      <c r="E68" s="10" t="s">
        <v>13</v>
      </c>
      <c r="F68" s="10" t="s">
        <v>12</v>
      </c>
      <c r="G68" s="10" t="s">
        <v>11</v>
      </c>
      <c r="H68" s="10" t="s">
        <v>10</v>
      </c>
      <c r="I68" s="10" t="s">
        <v>9</v>
      </c>
      <c r="J68" s="10" t="s">
        <v>8</v>
      </c>
      <c r="K68" s="9" t="s">
        <v>7</v>
      </c>
      <c r="L68" s="9" t="s">
        <v>6</v>
      </c>
      <c r="M68" s="9" t="s">
        <v>5</v>
      </c>
      <c r="N68" s="9" t="s">
        <v>4</v>
      </c>
      <c r="O68" s="9" t="s">
        <v>3</v>
      </c>
      <c r="P68" s="9" t="s">
        <v>2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.75" customHeight="1" thickBot="1">
      <c r="A69" s="22"/>
      <c r="B69" s="21"/>
      <c r="C69" s="7" t="s">
        <v>1</v>
      </c>
      <c r="D69" s="6">
        <f>D70/14</f>
        <v>1</v>
      </c>
      <c r="E69" s="6">
        <f>E70/39.102</f>
        <v>8.465040151398906</v>
      </c>
      <c r="F69" s="6">
        <f>F70/40.078</f>
        <v>4.9902689754977789</v>
      </c>
      <c r="G69" s="6">
        <f>G70/24.312</f>
        <v>2.2622573214873314</v>
      </c>
      <c r="H69" s="6">
        <f>H70/14</f>
        <v>14.25</v>
      </c>
      <c r="I69" s="6">
        <f>I70/32.064</f>
        <v>1.4970059880239521</v>
      </c>
      <c r="J69" s="6">
        <f>J70/30.974</f>
        <v>1.2510492671272679</v>
      </c>
      <c r="K69" s="5">
        <v>15</v>
      </c>
      <c r="L69" s="5">
        <v>10</v>
      </c>
      <c r="M69" s="5">
        <v>5</v>
      </c>
      <c r="N69" s="5">
        <v>25</v>
      </c>
      <c r="O69" s="5">
        <v>0.75</v>
      </c>
      <c r="P69" s="5">
        <v>0.5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 thickBot="1">
      <c r="A70" s="20"/>
      <c r="B70" s="19"/>
      <c r="C70" s="3" t="s">
        <v>0</v>
      </c>
      <c r="D70" s="2">
        <v>14</v>
      </c>
      <c r="E70" s="2">
        <v>331</v>
      </c>
      <c r="F70" s="2">
        <v>200</v>
      </c>
      <c r="G70" s="2">
        <v>55</v>
      </c>
      <c r="H70" s="2">
        <v>199.5</v>
      </c>
      <c r="I70" s="2">
        <v>48</v>
      </c>
      <c r="J70" s="2">
        <v>38.75</v>
      </c>
      <c r="K70" s="2">
        <v>0.84</v>
      </c>
      <c r="L70" s="2">
        <v>0.54900000000000004</v>
      </c>
      <c r="M70" s="2">
        <v>0.32600000000000001</v>
      </c>
      <c r="N70" s="2">
        <v>0.27</v>
      </c>
      <c r="O70" s="2">
        <v>4.8000000000000001E-2</v>
      </c>
      <c r="P70" s="2">
        <v>4.8000000000000001E-2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.75" thickBot="1"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20.25" customHeight="1" thickBot="1">
      <c r="B73" s="17" t="s">
        <v>18</v>
      </c>
      <c r="C73" s="14" t="s">
        <v>17</v>
      </c>
      <c r="D73" s="10" t="s">
        <v>14</v>
      </c>
      <c r="E73" s="10" t="s">
        <v>13</v>
      </c>
      <c r="F73" s="10" t="s">
        <v>12</v>
      </c>
      <c r="G73" s="10" t="s">
        <v>11</v>
      </c>
      <c r="H73" s="10" t="s">
        <v>10</v>
      </c>
      <c r="I73" s="10" t="s">
        <v>9</v>
      </c>
      <c r="J73" s="10" t="s">
        <v>8</v>
      </c>
      <c r="K73" s="9" t="s">
        <v>7</v>
      </c>
      <c r="L73" s="9" t="s">
        <v>6</v>
      </c>
      <c r="M73" s="9" t="s">
        <v>5</v>
      </c>
      <c r="N73" s="9" t="s">
        <v>4</v>
      </c>
      <c r="O73" s="9" t="s">
        <v>3</v>
      </c>
      <c r="P73" s="9" t="s">
        <v>2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.75" thickBot="1">
      <c r="A74" s="18"/>
      <c r="B74" s="17"/>
      <c r="C74" s="7" t="s">
        <v>1</v>
      </c>
      <c r="D74" s="6">
        <f>D75/14</f>
        <v>0</v>
      </c>
      <c r="E74" s="6">
        <f>E75/39.102</f>
        <v>3.5803795202291444</v>
      </c>
      <c r="F74" s="6">
        <f>F75/40.08</f>
        <v>4.9900199600798407</v>
      </c>
      <c r="G74" s="6">
        <f>G75/24.312</f>
        <v>2.0565975649884831</v>
      </c>
      <c r="H74" s="6">
        <f>H75/14</f>
        <v>10.714285714285714</v>
      </c>
      <c r="I74" s="6">
        <f>I75/32.064</f>
        <v>2.4950099800399204</v>
      </c>
      <c r="J74" s="6">
        <f>J75/30.974</f>
        <v>2.2599599664234518</v>
      </c>
      <c r="K74" s="5">
        <v>15</v>
      </c>
      <c r="L74" s="5">
        <v>10</v>
      </c>
      <c r="M74" s="5">
        <v>5</v>
      </c>
      <c r="N74" s="5">
        <v>30</v>
      </c>
      <c r="O74" s="5">
        <v>0.75</v>
      </c>
      <c r="P74" s="5">
        <v>0.5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.75" thickBot="1">
      <c r="B75" s="16"/>
      <c r="C75" s="3" t="s">
        <v>0</v>
      </c>
      <c r="D75" s="2"/>
      <c r="E75" s="2">
        <v>140</v>
      </c>
      <c r="F75" s="2">
        <v>200</v>
      </c>
      <c r="G75" s="2">
        <v>50</v>
      </c>
      <c r="H75" s="2">
        <v>150</v>
      </c>
      <c r="I75" s="2">
        <v>80</v>
      </c>
      <c r="J75" s="2">
        <v>70</v>
      </c>
      <c r="K75" s="2">
        <v>4</v>
      </c>
      <c r="L75" s="2">
        <v>0.54</v>
      </c>
      <c r="M75" s="2">
        <v>0.32</v>
      </c>
      <c r="N75" s="2">
        <v>0.5</v>
      </c>
      <c r="O75" s="2">
        <v>4.8000000000000001E-2</v>
      </c>
      <c r="P75" s="2">
        <v>4.8000000000000001E-2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.75" thickBot="1"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20.25" customHeight="1" thickBot="1">
      <c r="B77" s="12" t="s">
        <v>16</v>
      </c>
      <c r="C77" s="14"/>
      <c r="D77" s="10" t="s">
        <v>14</v>
      </c>
      <c r="E77" s="10" t="s">
        <v>13</v>
      </c>
      <c r="F77" s="10" t="s">
        <v>12</v>
      </c>
      <c r="G77" s="10" t="s">
        <v>11</v>
      </c>
      <c r="H77" s="10" t="s">
        <v>10</v>
      </c>
      <c r="I77" s="10" t="s">
        <v>9</v>
      </c>
      <c r="J77" s="10" t="s">
        <v>8</v>
      </c>
      <c r="K77" s="9" t="s">
        <v>7</v>
      </c>
      <c r="L77" s="9" t="s">
        <v>6</v>
      </c>
      <c r="M77" s="9" t="s">
        <v>5</v>
      </c>
      <c r="N77" s="9" t="s">
        <v>4</v>
      </c>
      <c r="O77" s="9" t="s">
        <v>3</v>
      </c>
      <c r="P77" s="9" t="s">
        <v>2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.75" thickBot="1">
      <c r="A78" s="15"/>
      <c r="B78" s="12"/>
      <c r="C78" s="7" t="s">
        <v>1</v>
      </c>
      <c r="D78" s="6">
        <f>D79/14</f>
        <v>0</v>
      </c>
      <c r="E78" s="6">
        <f>E79/39.102</f>
        <v>8.9509488005728617</v>
      </c>
      <c r="F78" s="6">
        <f>F79/40.08</f>
        <v>6.4870259481037928</v>
      </c>
      <c r="G78" s="6">
        <f>G79/24.312</f>
        <v>2.0565975649884831</v>
      </c>
      <c r="H78" s="6">
        <f>H79/14</f>
        <v>5.7142857142857144</v>
      </c>
      <c r="I78" s="6">
        <f>I79/32.064</f>
        <v>2.4950099800399204</v>
      </c>
      <c r="J78" s="6">
        <f>J79/30.974</f>
        <v>2.2599599664234518</v>
      </c>
      <c r="K78" s="5">
        <v>15</v>
      </c>
      <c r="L78" s="5">
        <v>10</v>
      </c>
      <c r="M78" s="5">
        <v>5</v>
      </c>
      <c r="N78" s="5">
        <v>30</v>
      </c>
      <c r="O78" s="5">
        <v>0.75</v>
      </c>
      <c r="P78" s="5">
        <v>0.5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 thickBot="1">
      <c r="B79" s="4"/>
      <c r="C79" s="3" t="s">
        <v>0</v>
      </c>
      <c r="D79" s="2"/>
      <c r="E79" s="2">
        <v>350</v>
      </c>
      <c r="F79" s="2">
        <v>260</v>
      </c>
      <c r="G79" s="2">
        <v>50</v>
      </c>
      <c r="H79" s="2">
        <v>80</v>
      </c>
      <c r="I79" s="2">
        <v>80</v>
      </c>
      <c r="J79" s="2">
        <v>70</v>
      </c>
      <c r="K79" s="2">
        <v>4</v>
      </c>
      <c r="L79" s="2">
        <v>0.54</v>
      </c>
      <c r="M79" s="2">
        <v>0.32</v>
      </c>
      <c r="N79" s="2">
        <v>0.5</v>
      </c>
      <c r="O79" s="2">
        <v>4.8000000000000001E-2</v>
      </c>
      <c r="P79" s="2">
        <v>4.8000000000000001E-2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.75" thickBot="1"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20.25" customHeight="1" thickBot="1">
      <c r="B82" s="12" t="s">
        <v>15</v>
      </c>
      <c r="C82" s="14"/>
      <c r="D82" s="10" t="s">
        <v>14</v>
      </c>
      <c r="E82" s="10" t="s">
        <v>13</v>
      </c>
      <c r="F82" s="10" t="s">
        <v>12</v>
      </c>
      <c r="G82" s="10" t="s">
        <v>11</v>
      </c>
      <c r="H82" s="10" t="s">
        <v>10</v>
      </c>
      <c r="I82" s="10" t="s">
        <v>9</v>
      </c>
      <c r="J82" s="10" t="s">
        <v>8</v>
      </c>
      <c r="K82" s="9" t="s">
        <v>7</v>
      </c>
      <c r="L82" s="9" t="s">
        <v>6</v>
      </c>
      <c r="M82" s="9" t="s">
        <v>5</v>
      </c>
      <c r="N82" s="9" t="s">
        <v>4</v>
      </c>
      <c r="O82" s="9" t="s">
        <v>3</v>
      </c>
      <c r="P82" s="9" t="s">
        <v>2</v>
      </c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.75" thickBot="1">
      <c r="A83" s="13"/>
      <c r="B83" s="12"/>
      <c r="C83" s="7" t="s">
        <v>1</v>
      </c>
      <c r="D83" s="6">
        <f>D84/14</f>
        <v>0</v>
      </c>
      <c r="E83" s="6">
        <f>E84/39.102</f>
        <v>2.5574139430208174</v>
      </c>
      <c r="F83" s="6">
        <f>F84/40.08</f>
        <v>4.9900199600798407</v>
      </c>
      <c r="G83" s="6">
        <f>G84/24.312</f>
        <v>2.0565975649884831</v>
      </c>
      <c r="H83" s="6">
        <f>H84/14</f>
        <v>5.7142857142857144</v>
      </c>
      <c r="I83" s="6">
        <f>I84/32.064</f>
        <v>2.4950099800399204</v>
      </c>
      <c r="J83" s="6">
        <f>J84/30.974</f>
        <v>1.4528314069865047</v>
      </c>
      <c r="K83" s="5">
        <v>15</v>
      </c>
      <c r="L83" s="5">
        <v>10</v>
      </c>
      <c r="M83" s="5">
        <v>5</v>
      </c>
      <c r="N83" s="5">
        <v>30</v>
      </c>
      <c r="O83" s="5">
        <v>0.75</v>
      </c>
      <c r="P83" s="5">
        <v>0.5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.75" thickBot="1">
      <c r="B84" s="4"/>
      <c r="C84" s="3" t="s">
        <v>0</v>
      </c>
      <c r="D84" s="2"/>
      <c r="E84" s="2">
        <v>100</v>
      </c>
      <c r="F84" s="2">
        <v>200</v>
      </c>
      <c r="G84" s="2">
        <v>50</v>
      </c>
      <c r="H84" s="2">
        <v>80</v>
      </c>
      <c r="I84" s="2">
        <v>80</v>
      </c>
      <c r="J84" s="2">
        <v>45</v>
      </c>
      <c r="K84" s="2">
        <v>4</v>
      </c>
      <c r="L84" s="2">
        <v>0.54</v>
      </c>
      <c r="M84" s="2">
        <v>0.32</v>
      </c>
      <c r="N84" s="2">
        <v>0.5</v>
      </c>
      <c r="O84" s="2">
        <v>4.8000000000000001E-2</v>
      </c>
      <c r="P84" s="2">
        <v>4.8000000000000001E-2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.75" thickBot="1"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20.25" thickBot="1">
      <c r="B86" s="8"/>
      <c r="C86" s="11"/>
      <c r="D86" s="10" t="s">
        <v>14</v>
      </c>
      <c r="E86" s="10" t="s">
        <v>13</v>
      </c>
      <c r="F86" s="10" t="s">
        <v>12</v>
      </c>
      <c r="G86" s="10" t="s">
        <v>11</v>
      </c>
      <c r="H86" s="10" t="s">
        <v>10</v>
      </c>
      <c r="I86" s="10" t="s">
        <v>9</v>
      </c>
      <c r="J86" s="10" t="s">
        <v>8</v>
      </c>
      <c r="K86" s="9" t="s">
        <v>7</v>
      </c>
      <c r="L86" s="9" t="s">
        <v>6</v>
      </c>
      <c r="M86" s="9" t="s">
        <v>5</v>
      </c>
      <c r="N86" s="9" t="s">
        <v>4</v>
      </c>
      <c r="O86" s="9" t="s">
        <v>3</v>
      </c>
      <c r="P86" s="9" t="s">
        <v>2</v>
      </c>
      <c r="Q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.75" thickBot="1">
      <c r="B87" s="8"/>
      <c r="C87" s="7" t="s">
        <v>1</v>
      </c>
      <c r="D87" s="6">
        <f>D88/14</f>
        <v>0</v>
      </c>
      <c r="E87" s="6">
        <f>E88/39.102</f>
        <v>0</v>
      </c>
      <c r="F87" s="6">
        <f>F88/40.08</f>
        <v>0</v>
      </c>
      <c r="G87" s="6">
        <f>G88/24.312</f>
        <v>0</v>
      </c>
      <c r="H87" s="6">
        <f>H88/14</f>
        <v>0</v>
      </c>
      <c r="I87" s="6">
        <f>I88/32.064</f>
        <v>0</v>
      </c>
      <c r="J87" s="6">
        <f>J88/30.974</f>
        <v>0</v>
      </c>
      <c r="K87" s="5">
        <v>15</v>
      </c>
      <c r="L87" s="5">
        <v>10</v>
      </c>
      <c r="M87" s="5">
        <v>5</v>
      </c>
      <c r="N87" s="5">
        <v>30</v>
      </c>
      <c r="O87" s="5">
        <v>0.75</v>
      </c>
      <c r="P87" s="5">
        <v>0.5</v>
      </c>
      <c r="Q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.75" thickBot="1">
      <c r="B88" s="4"/>
      <c r="C88" s="3" t="s">
        <v>0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.75" thickBo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20.25" thickBot="1">
      <c r="B90" s="8"/>
      <c r="C90" s="11"/>
      <c r="D90" s="10" t="s">
        <v>14</v>
      </c>
      <c r="E90" s="10" t="s">
        <v>13</v>
      </c>
      <c r="F90" s="10" t="s">
        <v>12</v>
      </c>
      <c r="G90" s="10" t="s">
        <v>11</v>
      </c>
      <c r="H90" s="10" t="s">
        <v>10</v>
      </c>
      <c r="I90" s="10" t="s">
        <v>9</v>
      </c>
      <c r="J90" s="10" t="s">
        <v>8</v>
      </c>
      <c r="K90" s="9" t="s">
        <v>7</v>
      </c>
      <c r="L90" s="9" t="s">
        <v>6</v>
      </c>
      <c r="M90" s="9" t="s">
        <v>5</v>
      </c>
      <c r="N90" s="9" t="s">
        <v>4</v>
      </c>
      <c r="O90" s="9" t="s">
        <v>3</v>
      </c>
      <c r="P90" s="9" t="s">
        <v>2</v>
      </c>
      <c r="Q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.75" thickBot="1">
      <c r="B91" s="8"/>
      <c r="C91" s="7" t="s">
        <v>1</v>
      </c>
      <c r="D91" s="6">
        <f>D92/14</f>
        <v>0</v>
      </c>
      <c r="E91" s="6">
        <f>E92/39.102</f>
        <v>0</v>
      </c>
      <c r="F91" s="6">
        <f>F92/40.08</f>
        <v>0</v>
      </c>
      <c r="G91" s="6">
        <f>G92/24.312</f>
        <v>0</v>
      </c>
      <c r="H91" s="6">
        <f>H92/14</f>
        <v>0</v>
      </c>
      <c r="I91" s="6">
        <f>I92/32.064</f>
        <v>0</v>
      </c>
      <c r="J91" s="6">
        <f>J92/30.974</f>
        <v>0</v>
      </c>
      <c r="K91" s="5">
        <v>15</v>
      </c>
      <c r="L91" s="5">
        <v>10</v>
      </c>
      <c r="M91" s="5">
        <v>5</v>
      </c>
      <c r="N91" s="5">
        <v>30</v>
      </c>
      <c r="O91" s="5">
        <v>0.75</v>
      </c>
      <c r="P91" s="5">
        <v>0.5</v>
      </c>
      <c r="Q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5.75" thickBot="1">
      <c r="B92" s="4"/>
      <c r="C92" s="3" t="s">
        <v>0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5.75" thickBo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20.25" customHeight="1" thickBot="1">
      <c r="B94" s="8"/>
      <c r="C94" s="11"/>
      <c r="D94" s="10" t="s">
        <v>14</v>
      </c>
      <c r="E94" s="10" t="s">
        <v>13</v>
      </c>
      <c r="F94" s="10" t="s">
        <v>12</v>
      </c>
      <c r="G94" s="10" t="s">
        <v>11</v>
      </c>
      <c r="H94" s="10" t="s">
        <v>10</v>
      </c>
      <c r="I94" s="10" t="s">
        <v>9</v>
      </c>
      <c r="J94" s="10" t="s">
        <v>8</v>
      </c>
      <c r="K94" s="9" t="s">
        <v>7</v>
      </c>
      <c r="L94" s="9" t="s">
        <v>6</v>
      </c>
      <c r="M94" s="9" t="s">
        <v>5</v>
      </c>
      <c r="N94" s="9" t="s">
        <v>4</v>
      </c>
      <c r="O94" s="9" t="s">
        <v>3</v>
      </c>
      <c r="P94" s="9" t="s">
        <v>2</v>
      </c>
      <c r="Q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5.75" thickBot="1">
      <c r="B95" s="8"/>
      <c r="C95" s="7" t="s">
        <v>1</v>
      </c>
      <c r="D95" s="6">
        <f>D96/14</f>
        <v>0</v>
      </c>
      <c r="E95" s="6">
        <f>E96/39.102</f>
        <v>0</v>
      </c>
      <c r="F95" s="6">
        <f>F96/40.08</f>
        <v>0</v>
      </c>
      <c r="G95" s="6">
        <f>G96/24.312</f>
        <v>0</v>
      </c>
      <c r="H95" s="6">
        <f>H96/14</f>
        <v>0</v>
      </c>
      <c r="I95" s="6">
        <f>I96/32.064</f>
        <v>0</v>
      </c>
      <c r="J95" s="6">
        <f>J96/30.974</f>
        <v>0</v>
      </c>
      <c r="K95" s="5">
        <v>15</v>
      </c>
      <c r="L95" s="5">
        <v>10</v>
      </c>
      <c r="M95" s="5">
        <v>5</v>
      </c>
      <c r="N95" s="5">
        <v>30</v>
      </c>
      <c r="O95" s="5">
        <v>0.75</v>
      </c>
      <c r="P95" s="5">
        <v>0.5</v>
      </c>
      <c r="Q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5.75" thickBot="1">
      <c r="B96" s="4"/>
      <c r="C96" s="3" t="s">
        <v>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2:3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2:3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2:3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2:3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2:3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2:3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2:3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2:3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2:3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2:3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2:3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2:3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2:3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2:3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2:3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2:3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2:19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2:19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2:19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2:19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2:19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2:19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2:19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2:19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2:19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2:19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2:19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2:19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2:19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2:19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2:19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2:19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2:19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2:19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2:19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2:19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2:19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2:19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2:19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2:19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2:19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</sheetData>
  <sheetProtection password="ECC5" sheet="1" objects="1" scenarios="1" selectLockedCells="1"/>
  <mergeCells count="32">
    <mergeCell ref="B94:B95"/>
    <mergeCell ref="C15:C16"/>
    <mergeCell ref="B44:B45"/>
    <mergeCell ref="B26:B27"/>
    <mergeCell ref="B73:B74"/>
    <mergeCell ref="B77:B78"/>
    <mergeCell ref="B82:B83"/>
    <mergeCell ref="B38:B39"/>
    <mergeCell ref="B58:B59"/>
    <mergeCell ref="B63:B64"/>
    <mergeCell ref="Q13:R13"/>
    <mergeCell ref="Q14:R14"/>
    <mergeCell ref="Q15:R15"/>
    <mergeCell ref="Q16:R16"/>
    <mergeCell ref="B30:B31"/>
    <mergeCell ref="D19:E19"/>
    <mergeCell ref="G2:M2"/>
    <mergeCell ref="B86:B87"/>
    <mergeCell ref="B90:B91"/>
    <mergeCell ref="C4:I4"/>
    <mergeCell ref="E57:F57"/>
    <mergeCell ref="B48:B49"/>
    <mergeCell ref="G56:I56"/>
    <mergeCell ref="B68:B69"/>
    <mergeCell ref="I19:J19"/>
    <mergeCell ref="O17:O18"/>
    <mergeCell ref="O4:P5"/>
    <mergeCell ref="N4:N5"/>
    <mergeCell ref="J4:M4"/>
    <mergeCell ref="C14:G14"/>
    <mergeCell ref="H14:J14"/>
    <mergeCell ref="C7:L7"/>
  </mergeCells>
  <conditionalFormatting sqref="E16">
    <cfRule type="cellIs" dxfId="7" priority="8" operator="lessThan">
      <formula>0</formula>
    </cfRule>
  </conditionalFormatting>
  <conditionalFormatting sqref="D16">
    <cfRule type="expression" dxfId="6" priority="7">
      <formula>"($D$6-$D$7)&lt;1"</formula>
    </cfRule>
  </conditionalFormatting>
  <conditionalFormatting sqref="L6 F16">
    <cfRule type="cellIs" dxfId="5" priority="6" operator="lessThan">
      <formula>0</formula>
    </cfRule>
  </conditionalFormatting>
  <conditionalFormatting sqref="G13">
    <cfRule type="cellIs" dxfId="4" priority="4" operator="greaterThan">
      <formula>$G$12+1</formula>
    </cfRule>
    <cfRule type="cellIs" dxfId="3" priority="5" operator="greaterThan">
      <formula>$G$12+1</formula>
    </cfRule>
  </conditionalFormatting>
  <conditionalFormatting sqref="H13">
    <cfRule type="expression" dxfId="2" priority="2">
      <formula>($H$13+$D$13+1)&lt;($H$12+$D$12)</formula>
    </cfRule>
    <cfRule type="expression" dxfId="1" priority="3" stopIfTrue="1">
      <formula>($D$13+$H$13-1)&gt;($H$12+$D$12)</formula>
    </cfRule>
  </conditionalFormatting>
  <conditionalFormatting sqref="I13">
    <cfRule type="cellIs" dxfId="0" priority="1" operator="greaterThan">
      <formula>150</formula>
    </cfRule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ГИДРОПОНИКА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2018-12-26T17:03:36Z</dcterms:created>
  <dcterms:modified xsi:type="dcterms:W3CDTF">2018-12-26T17:05:23Z</dcterms:modified>
</cp:coreProperties>
</file>