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10" windowWidth="19035" windowHeight="11580"/>
  </bookViews>
  <sheets>
    <sheet name="план-график_кролики" sheetId="1" r:id="rId1"/>
    <sheet name="Племенной график" sheetId="2" r:id="rId2"/>
    <sheet name="График" sheetId="3" r:id="rId3"/>
  </sheets>
  <calcPr calcId="125725"/>
</workbook>
</file>

<file path=xl/calcChain.xml><?xml version="1.0" encoding="utf-8"?>
<calcChain xmlns="http://schemas.openxmlformats.org/spreadsheetml/2006/main">
  <c r="K21" i="1"/>
  <c r="G21"/>
  <c r="I21"/>
  <c r="H21"/>
  <c r="I19"/>
  <c r="H19"/>
  <c r="F66" i="2"/>
  <c r="D66"/>
  <c r="BE66"/>
  <c r="BD66"/>
  <c r="AW66"/>
  <c r="AS66"/>
  <c r="AO66"/>
  <c r="AI66"/>
  <c r="W66"/>
  <c r="Q66"/>
  <c r="M66"/>
  <c r="I66"/>
  <c r="E66"/>
  <c r="BH82"/>
  <c r="BG82"/>
  <c r="BG65"/>
  <c r="BG54"/>
  <c r="BH68"/>
  <c r="BH69"/>
  <c r="BH70"/>
  <c r="BH71"/>
  <c r="BH72"/>
  <c r="BH73"/>
  <c r="BH74"/>
  <c r="BH75"/>
  <c r="BH76"/>
  <c r="BH77"/>
  <c r="BH78"/>
  <c r="BH79"/>
  <c r="BH80"/>
  <c r="BH81"/>
  <c r="BG70"/>
  <c r="BG71"/>
  <c r="BG72"/>
  <c r="BG73"/>
  <c r="BG74"/>
  <c r="BG75"/>
  <c r="BG76"/>
  <c r="BG77"/>
  <c r="BG78"/>
  <c r="BG79"/>
  <c r="BG80"/>
  <c r="BG81"/>
  <c r="BG68"/>
  <c r="BG69"/>
  <c r="BB68"/>
  <c r="BB69"/>
  <c r="BB70"/>
  <c r="BB71"/>
  <c r="BB72"/>
  <c r="BB73"/>
  <c r="BB74"/>
  <c r="BB75"/>
  <c r="BB76"/>
  <c r="BB77"/>
  <c r="BB78"/>
  <c r="BB79"/>
  <c r="BB80"/>
  <c r="BB81"/>
  <c r="BB67"/>
  <c r="BG67" s="1"/>
  <c r="BD68"/>
  <c r="BD69"/>
  <c r="BD70"/>
  <c r="BD71"/>
  <c r="BD72"/>
  <c r="BD73"/>
  <c r="BD74"/>
  <c r="BD75"/>
  <c r="BD76"/>
  <c r="BD77"/>
  <c r="BD78"/>
  <c r="BD79"/>
  <c r="BD80"/>
  <c r="BD81"/>
  <c r="BD67"/>
  <c r="BD82" s="1"/>
  <c r="BC68"/>
  <c r="BE68" s="1"/>
  <c r="BC69"/>
  <c r="BE69" s="1"/>
  <c r="BC70"/>
  <c r="BE70" s="1"/>
  <c r="BC71"/>
  <c r="BE71" s="1"/>
  <c r="BC72"/>
  <c r="BE72" s="1"/>
  <c r="BC73"/>
  <c r="BE73" s="1"/>
  <c r="BC74"/>
  <c r="BE74" s="1"/>
  <c r="BC75"/>
  <c r="BE75" s="1"/>
  <c r="BC76"/>
  <c r="BE76" s="1"/>
  <c r="BC77"/>
  <c r="BE77" s="1"/>
  <c r="BC78"/>
  <c r="BE78" s="1"/>
  <c r="BC79"/>
  <c r="BE79" s="1"/>
  <c r="BC80"/>
  <c r="BE80" s="1"/>
  <c r="BC81"/>
  <c r="BE81" s="1"/>
  <c r="BC67"/>
  <c r="BE67" s="1"/>
  <c r="BF81"/>
  <c r="BF80"/>
  <c r="BF79"/>
  <c r="BF78"/>
  <c r="BF77"/>
  <c r="BF76"/>
  <c r="BF75"/>
  <c r="BF74"/>
  <c r="BF73"/>
  <c r="BF72"/>
  <c r="BF71"/>
  <c r="BF70"/>
  <c r="BF69"/>
  <c r="BF68"/>
  <c r="BF67"/>
  <c r="AZ67"/>
  <c r="AZ81"/>
  <c r="AZ80"/>
  <c r="AZ79"/>
  <c r="AZ78"/>
  <c r="AZ77"/>
  <c r="AZ76"/>
  <c r="AZ75"/>
  <c r="AZ74"/>
  <c r="AZ73"/>
  <c r="AZ72"/>
  <c r="AZ71"/>
  <c r="AZ70"/>
  <c r="AZ69"/>
  <c r="AZ68"/>
  <c r="B81"/>
  <c r="B80"/>
  <c r="B79"/>
  <c r="B78"/>
  <c r="B77"/>
  <c r="B76"/>
  <c r="B75"/>
  <c r="B74"/>
  <c r="B73"/>
  <c r="B72"/>
  <c r="B71"/>
  <c r="B70"/>
  <c r="B69"/>
  <c r="B68"/>
  <c r="B67"/>
  <c r="AZ54"/>
  <c r="BB82"/>
  <c r="BB83" s="1"/>
  <c r="BA82"/>
  <c r="BA83" s="1"/>
  <c r="AX82"/>
  <c r="AW82"/>
  <c r="AX55"/>
  <c r="AX56"/>
  <c r="AX57"/>
  <c r="AX59"/>
  <c r="AX60"/>
  <c r="AX61"/>
  <c r="AX62"/>
  <c r="AX63"/>
  <c r="AX64"/>
  <c r="AX65"/>
  <c r="AX54"/>
  <c r="AW83" l="1"/>
  <c r="BC82"/>
  <c r="BH67"/>
  <c r="AX66"/>
  <c r="AX83" s="1"/>
  <c r="BE82"/>
  <c r="BD55"/>
  <c r="BD56"/>
  <c r="BD57"/>
  <c r="BD59"/>
  <c r="BD60"/>
  <c r="BD61"/>
  <c r="BD62"/>
  <c r="BD63"/>
  <c r="BD64"/>
  <c r="BD65"/>
  <c r="BD54"/>
  <c r="AY55"/>
  <c r="AY56"/>
  <c r="AY57"/>
  <c r="AY59"/>
  <c r="AY60"/>
  <c r="AY61"/>
  <c r="AY62"/>
  <c r="AY63"/>
  <c r="AY64"/>
  <c r="AY65"/>
  <c r="AY54"/>
  <c r="B65"/>
  <c r="AZ65" s="1"/>
  <c r="B64"/>
  <c r="AV64" s="1"/>
  <c r="B63"/>
  <c r="BF63" s="1"/>
  <c r="B62"/>
  <c r="AZ62" s="1"/>
  <c r="B61"/>
  <c r="AV61" s="1"/>
  <c r="B60"/>
  <c r="BF60" s="1"/>
  <c r="B59"/>
  <c r="AZ59" s="1"/>
  <c r="B58"/>
  <c r="AV58" s="1"/>
  <c r="B57"/>
  <c r="BF57" s="1"/>
  <c r="B56"/>
  <c r="BF56" s="1"/>
  <c r="B55"/>
  <c r="AZ55" s="1"/>
  <c r="E10" i="1"/>
  <c r="B54" i="2"/>
  <c r="H54" s="1"/>
  <c r="BD83" l="1"/>
  <c r="H55"/>
  <c r="H58"/>
  <c r="H61"/>
  <c r="H64"/>
  <c r="L55"/>
  <c r="L58"/>
  <c r="L61"/>
  <c r="L64"/>
  <c r="P55"/>
  <c r="P58"/>
  <c r="P61"/>
  <c r="P64"/>
  <c r="V57"/>
  <c r="V60"/>
  <c r="V63"/>
  <c r="Z54"/>
  <c r="Z57"/>
  <c r="Z60"/>
  <c r="Z63"/>
  <c r="AN54"/>
  <c r="AN57"/>
  <c r="AN60"/>
  <c r="AN63"/>
  <c r="AR54"/>
  <c r="AR57"/>
  <c r="AR60"/>
  <c r="AR63"/>
  <c r="AV54"/>
  <c r="AV57"/>
  <c r="AV60"/>
  <c r="AV63"/>
  <c r="AZ57"/>
  <c r="AZ61"/>
  <c r="AZ64"/>
  <c r="BF55"/>
  <c r="BF59"/>
  <c r="BF62"/>
  <c r="BF65"/>
  <c r="H57"/>
  <c r="H60"/>
  <c r="H63"/>
  <c r="L54"/>
  <c r="L57"/>
  <c r="L60"/>
  <c r="L63"/>
  <c r="P54"/>
  <c r="P57"/>
  <c r="P60"/>
  <c r="P63"/>
  <c r="V56"/>
  <c r="V59"/>
  <c r="V62"/>
  <c r="V65"/>
  <c r="Z56"/>
  <c r="Z59"/>
  <c r="Z62"/>
  <c r="Z65"/>
  <c r="AN56"/>
  <c r="AN59"/>
  <c r="AN62"/>
  <c r="AN65"/>
  <c r="AR56"/>
  <c r="AR59"/>
  <c r="AR62"/>
  <c r="AR65"/>
  <c r="AV56"/>
  <c r="AV59"/>
  <c r="AV62"/>
  <c r="AV65"/>
  <c r="AZ56"/>
  <c r="AZ60"/>
  <c r="AZ63"/>
  <c r="BF54"/>
  <c r="BF61"/>
  <c r="BF64"/>
  <c r="H56"/>
  <c r="H59"/>
  <c r="H62"/>
  <c r="H65"/>
  <c r="L56"/>
  <c r="L59"/>
  <c r="L62"/>
  <c r="L65"/>
  <c r="P56"/>
  <c r="P59"/>
  <c r="P62"/>
  <c r="P65"/>
  <c r="V58"/>
  <c r="V61"/>
  <c r="V64"/>
  <c r="Z55"/>
  <c r="Z58"/>
  <c r="Z61"/>
  <c r="Z64"/>
  <c r="AN55"/>
  <c r="AN58"/>
  <c r="AN61"/>
  <c r="AN64"/>
  <c r="AR55"/>
  <c r="AR58"/>
  <c r="AR61"/>
  <c r="AR64"/>
  <c r="AV55"/>
  <c r="AY66"/>
  <c r="V55"/>
  <c r="V54"/>
  <c r="G10" i="1"/>
  <c r="G48"/>
  <c r="F48"/>
  <c r="E48"/>
  <c r="G45"/>
  <c r="F45"/>
  <c r="E45"/>
  <c r="G42"/>
  <c r="F42"/>
  <c r="E42"/>
  <c r="G39"/>
  <c r="F39"/>
  <c r="E39"/>
  <c r="G34"/>
  <c r="F34"/>
  <c r="E34"/>
  <c r="G31"/>
  <c r="F31"/>
  <c r="E31"/>
  <c r="G28"/>
  <c r="F28"/>
  <c r="E28"/>
  <c r="G20"/>
  <c r="E25"/>
  <c r="F25"/>
  <c r="J20"/>
  <c r="K10"/>
  <c r="J10"/>
  <c r="I20" l="1"/>
  <c r="H20"/>
  <c r="K20"/>
  <c r="AT55" i="2"/>
  <c r="AU55" s="1"/>
  <c r="AT56"/>
  <c r="AU56" s="1"/>
  <c r="AT57"/>
  <c r="AU57" s="1"/>
  <c r="AT58"/>
  <c r="AU58" s="1"/>
  <c r="AT59"/>
  <c r="AU59" s="1"/>
  <c r="AT60"/>
  <c r="AU60" s="1"/>
  <c r="AT61"/>
  <c r="AU61" s="1"/>
  <c r="AT62"/>
  <c r="AU62" s="1"/>
  <c r="AT63"/>
  <c r="AU63" s="1"/>
  <c r="AT64"/>
  <c r="AU64" s="1"/>
  <c r="AT65"/>
  <c r="AU65" s="1"/>
  <c r="AT54"/>
  <c r="AP55"/>
  <c r="AP54"/>
  <c r="K22" i="1"/>
  <c r="K15"/>
  <c r="K7"/>
  <c r="G7"/>
  <c r="H7"/>
  <c r="I7"/>
  <c r="J7"/>
  <c r="F7"/>
  <c r="E7"/>
  <c r="BC55" i="2" l="1"/>
  <c r="BE55" s="1"/>
  <c r="AQ55"/>
  <c r="BC54"/>
  <c r="AQ54"/>
  <c r="AT66"/>
  <c r="AU54"/>
  <c r="AU66" s="1"/>
  <c r="AP56"/>
  <c r="AP57"/>
  <c r="AP58"/>
  <c r="AQ58" s="1"/>
  <c r="AP59"/>
  <c r="AP60"/>
  <c r="AP61"/>
  <c r="AP62"/>
  <c r="AP63"/>
  <c r="AP64"/>
  <c r="AP65"/>
  <c r="AJ55"/>
  <c r="AL55" s="1"/>
  <c r="AJ56"/>
  <c r="AL56" s="1"/>
  <c r="AJ57"/>
  <c r="AL57" s="1"/>
  <c r="AJ58"/>
  <c r="AL58" s="1"/>
  <c r="AJ59"/>
  <c r="AL59" s="1"/>
  <c r="AJ60"/>
  <c r="AL60" s="1"/>
  <c r="AJ61"/>
  <c r="AL61" s="1"/>
  <c r="AJ62"/>
  <c r="AL62" s="1"/>
  <c r="AJ63"/>
  <c r="AL63" s="1"/>
  <c r="AJ64"/>
  <c r="AL64" s="1"/>
  <c r="AJ65"/>
  <c r="AL65" s="1"/>
  <c r="AJ54"/>
  <c r="AL54" s="1"/>
  <c r="I18" i="1"/>
  <c r="I10" s="1"/>
  <c r="H18"/>
  <c r="H10" s="1"/>
  <c r="BC64" i="2" l="1"/>
  <c r="BE64" s="1"/>
  <c r="AQ64"/>
  <c r="BC61"/>
  <c r="BE61" s="1"/>
  <c r="AQ61"/>
  <c r="BC65"/>
  <c r="BE65" s="1"/>
  <c r="AQ65"/>
  <c r="BC62"/>
  <c r="BE62" s="1"/>
  <c r="AQ62"/>
  <c r="BC59"/>
  <c r="BE59" s="1"/>
  <c r="AQ59"/>
  <c r="AQ56"/>
  <c r="BC56"/>
  <c r="BE56" s="1"/>
  <c r="AQ63"/>
  <c r="BC63"/>
  <c r="BE63" s="1"/>
  <c r="AQ60"/>
  <c r="BC60"/>
  <c r="BE60" s="1"/>
  <c r="BC57"/>
  <c r="BE57" s="1"/>
  <c r="AQ57"/>
  <c r="BE54"/>
  <c r="AL66"/>
  <c r="AJ66"/>
  <c r="AP66"/>
  <c r="AE66"/>
  <c r="AF55"/>
  <c r="AG55" s="1"/>
  <c r="AF56"/>
  <c r="AG56" s="1"/>
  <c r="AF57"/>
  <c r="AG57" s="1"/>
  <c r="AF58"/>
  <c r="AG58" s="1"/>
  <c r="AF59"/>
  <c r="AG59" s="1"/>
  <c r="AF60"/>
  <c r="AG60" s="1"/>
  <c r="AF61"/>
  <c r="AG61" s="1"/>
  <c r="AF62"/>
  <c r="AG62" s="1"/>
  <c r="AF63"/>
  <c r="AG63" s="1"/>
  <c r="AF64"/>
  <c r="AG64" s="1"/>
  <c r="AF65"/>
  <c r="AG65" s="1"/>
  <c r="AF54"/>
  <c r="AG54" s="1"/>
  <c r="BE83" l="1"/>
  <c r="AQ66"/>
  <c r="AG66"/>
  <c r="BC66"/>
  <c r="BC83" s="1"/>
  <c r="AF66"/>
  <c r="AA53"/>
  <c r="AE53" l="1"/>
  <c r="AD54"/>
  <c r="AD63"/>
  <c r="AD59"/>
  <c r="AD58"/>
  <c r="AD60"/>
  <c r="AD56"/>
  <c r="AD65"/>
  <c r="AD55"/>
  <c r="AD64"/>
  <c r="AD57"/>
  <c r="AD62"/>
  <c r="AD61"/>
  <c r="I15" i="1"/>
  <c r="T14" s="1"/>
  <c r="I38"/>
  <c r="I22"/>
  <c r="AH61" i="2" l="1"/>
  <c r="AH57"/>
  <c r="AH54"/>
  <c r="AH56"/>
  <c r="AH65"/>
  <c r="AH58"/>
  <c r="AH63"/>
  <c r="AH62"/>
  <c r="AH55"/>
  <c r="AH64"/>
  <c r="AH60"/>
  <c r="AH59"/>
  <c r="T17" i="1"/>
  <c r="AA66" i="2"/>
  <c r="AB55"/>
  <c r="AC55" s="1"/>
  <c r="AB56"/>
  <c r="AB57"/>
  <c r="AC57" s="1"/>
  <c r="AB58"/>
  <c r="AC58" s="1"/>
  <c r="AB59"/>
  <c r="AB60"/>
  <c r="AC60" s="1"/>
  <c r="AB61"/>
  <c r="AC61" s="1"/>
  <c r="AB62"/>
  <c r="AC62" s="1"/>
  <c r="AB63"/>
  <c r="AB64"/>
  <c r="AB65"/>
  <c r="AB54"/>
  <c r="AC54" s="1"/>
  <c r="AC59" l="1"/>
  <c r="AK59"/>
  <c r="AM59" s="1"/>
  <c r="AC56"/>
  <c r="AK56"/>
  <c r="AM56" s="1"/>
  <c r="AC64"/>
  <c r="AK64"/>
  <c r="AM64" s="1"/>
  <c r="AC65"/>
  <c r="AK65"/>
  <c r="AM65" s="1"/>
  <c r="AK63"/>
  <c r="AM63" s="1"/>
  <c r="AC63"/>
  <c r="AB66"/>
  <c r="T19" i="1"/>
  <c r="T20" s="1"/>
  <c r="T21"/>
  <c r="T22"/>
  <c r="I23"/>
  <c r="I24"/>
  <c r="I25" s="1"/>
  <c r="J17"/>
  <c r="X57" i="2"/>
  <c r="X58"/>
  <c r="X60"/>
  <c r="X62"/>
  <c r="X61"/>
  <c r="R56"/>
  <c r="R57"/>
  <c r="T57" s="1"/>
  <c r="R59"/>
  <c r="R58"/>
  <c r="T58" s="1"/>
  <c r="R64"/>
  <c r="R63"/>
  <c r="R65"/>
  <c r="R60"/>
  <c r="T60" s="1"/>
  <c r="R62"/>
  <c r="T62" s="1"/>
  <c r="R61"/>
  <c r="T61" s="1"/>
  <c r="N56"/>
  <c r="N57"/>
  <c r="O57" s="1"/>
  <c r="N59"/>
  <c r="N58"/>
  <c r="O58" s="1"/>
  <c r="N64"/>
  <c r="N63"/>
  <c r="N65"/>
  <c r="N60"/>
  <c r="O60" s="1"/>
  <c r="N62"/>
  <c r="O62" s="1"/>
  <c r="N61"/>
  <c r="O61" s="1"/>
  <c r="J56"/>
  <c r="J57"/>
  <c r="K57" s="1"/>
  <c r="J59"/>
  <c r="J58"/>
  <c r="K58" s="1"/>
  <c r="J64"/>
  <c r="J63"/>
  <c r="J65"/>
  <c r="J60"/>
  <c r="K60" s="1"/>
  <c r="J62"/>
  <c r="K62" s="1"/>
  <c r="J61"/>
  <c r="K61" s="1"/>
  <c r="F56"/>
  <c r="F57"/>
  <c r="F59"/>
  <c r="F58"/>
  <c r="G58" s="1"/>
  <c r="F64"/>
  <c r="F63"/>
  <c r="F65"/>
  <c r="F60"/>
  <c r="F62"/>
  <c r="F61"/>
  <c r="X55"/>
  <c r="X54"/>
  <c r="G15" i="1"/>
  <c r="R14" s="1"/>
  <c r="H15"/>
  <c r="S14" s="1"/>
  <c r="J15"/>
  <c r="J21"/>
  <c r="J22" s="1"/>
  <c r="F38"/>
  <c r="G38"/>
  <c r="H38"/>
  <c r="J38"/>
  <c r="E38"/>
  <c r="G22"/>
  <c r="H22"/>
  <c r="S17"/>
  <c r="Q9"/>
  <c r="P8"/>
  <c r="AC66" i="2" l="1"/>
  <c r="BG64"/>
  <c r="BH64"/>
  <c r="G57"/>
  <c r="BG57"/>
  <c r="BH57"/>
  <c r="AK62"/>
  <c r="AM62" s="1"/>
  <c r="Y62"/>
  <c r="AK57"/>
  <c r="AM57" s="1"/>
  <c r="Y57"/>
  <c r="Y55"/>
  <c r="AK55"/>
  <c r="AM55" s="1"/>
  <c r="BG63"/>
  <c r="BH63"/>
  <c r="AK61"/>
  <c r="AM61" s="1"/>
  <c r="Y61"/>
  <c r="Y58"/>
  <c r="AK58"/>
  <c r="AM58" s="1"/>
  <c r="G60"/>
  <c r="BG60"/>
  <c r="BH60"/>
  <c r="AK54"/>
  <c r="Y54"/>
  <c r="G62"/>
  <c r="BH62"/>
  <c r="BG62"/>
  <c r="BH59"/>
  <c r="BG59"/>
  <c r="G61"/>
  <c r="BG61"/>
  <c r="BH61"/>
  <c r="BH65"/>
  <c r="BG56"/>
  <c r="BH56"/>
  <c r="AK60"/>
  <c r="AM60" s="1"/>
  <c r="Y60"/>
  <c r="S61"/>
  <c r="U61" s="1"/>
  <c r="S60"/>
  <c r="U60" s="1"/>
  <c r="S63"/>
  <c r="S58"/>
  <c r="U58" s="1"/>
  <c r="S57"/>
  <c r="U57" s="1"/>
  <c r="S62"/>
  <c r="U62" s="1"/>
  <c r="S65"/>
  <c r="S64"/>
  <c r="S59"/>
  <c r="S56"/>
  <c r="I27" i="1"/>
  <c r="T23"/>
  <c r="X66" i="2"/>
  <c r="I26" i="1"/>
  <c r="S22"/>
  <c r="S21"/>
  <c r="S19"/>
  <c r="S20" s="1"/>
  <c r="H23"/>
  <c r="H24"/>
  <c r="H25" s="1"/>
  <c r="G24"/>
  <c r="F21"/>
  <c r="F22" s="1"/>
  <c r="E21"/>
  <c r="E22" s="1"/>
  <c r="T29" l="1"/>
  <c r="T34" s="1"/>
  <c r="I28"/>
  <c r="Y66" i="2"/>
  <c r="AK66"/>
  <c r="AM54"/>
  <c r="AM66" s="1"/>
  <c r="R23" i="1"/>
  <c r="R25" s="1"/>
  <c r="R26" s="1"/>
  <c r="G25"/>
  <c r="I29"/>
  <c r="T33"/>
  <c r="T31"/>
  <c r="T32" s="1"/>
  <c r="I30"/>
  <c r="T28"/>
  <c r="T27"/>
  <c r="T25"/>
  <c r="T26" s="1"/>
  <c r="R28"/>
  <c r="H26"/>
  <c r="S23"/>
  <c r="H27"/>
  <c r="H28" s="1"/>
  <c r="G27"/>
  <c r="R29" s="1"/>
  <c r="G26"/>
  <c r="F18"/>
  <c r="E18"/>
  <c r="R55" i="2"/>
  <c r="T55" s="1"/>
  <c r="R54"/>
  <c r="T54" s="1"/>
  <c r="J55"/>
  <c r="J54"/>
  <c r="K54" s="1"/>
  <c r="F55"/>
  <c r="G55" s="1"/>
  <c r="F54"/>
  <c r="T35" i="1" l="1"/>
  <c r="T40" s="1"/>
  <c r="I31"/>
  <c r="G54" i="2"/>
  <c r="G66" s="1"/>
  <c r="K55"/>
  <c r="K66" s="1"/>
  <c r="R27" i="1"/>
  <c r="I33"/>
  <c r="I32"/>
  <c r="F19"/>
  <c r="F20" s="1"/>
  <c r="F10"/>
  <c r="E19"/>
  <c r="E20" s="1"/>
  <c r="T39"/>
  <c r="T37"/>
  <c r="T38" s="1"/>
  <c r="J66" i="2"/>
  <c r="R66"/>
  <c r="I36" i="1"/>
  <c r="R34"/>
  <c r="R33"/>
  <c r="R31"/>
  <c r="R32" s="1"/>
  <c r="H30"/>
  <c r="S29"/>
  <c r="S25"/>
  <c r="S26" s="1"/>
  <c r="S28"/>
  <c r="S27"/>
  <c r="H29"/>
  <c r="G29"/>
  <c r="G30"/>
  <c r="R35" s="1"/>
  <c r="N55" i="2"/>
  <c r="O55" s="1"/>
  <c r="O66" s="1"/>
  <c r="N54"/>
  <c r="O54" s="1"/>
  <c r="E50"/>
  <c r="T47" i="1" l="1"/>
  <c r="T51" s="1"/>
  <c r="I39"/>
  <c r="T41"/>
  <c r="I34"/>
  <c r="H32"/>
  <c r="H31"/>
  <c r="BG55" i="2"/>
  <c r="BH54"/>
  <c r="BH55"/>
  <c r="I35" i="1"/>
  <c r="T46"/>
  <c r="S55" i="2"/>
  <c r="U55" s="1"/>
  <c r="S54"/>
  <c r="U54" s="1"/>
  <c r="T52" i="1"/>
  <c r="T49"/>
  <c r="T50" s="1"/>
  <c r="I41"/>
  <c r="T53" s="1"/>
  <c r="I40"/>
  <c r="I42" s="1"/>
  <c r="N66" i="2"/>
  <c r="R40" i="1"/>
  <c r="R39"/>
  <c r="R37"/>
  <c r="R38" s="1"/>
  <c r="S35"/>
  <c r="H33"/>
  <c r="H34" s="1"/>
  <c r="S34"/>
  <c r="S33"/>
  <c r="S31"/>
  <c r="S32" s="1"/>
  <c r="G32"/>
  <c r="G33"/>
  <c r="R41" s="1"/>
  <c r="E15"/>
  <c r="P14" s="1"/>
  <c r="F15"/>
  <c r="Q14" s="1"/>
  <c r="L15"/>
  <c r="T45" l="1"/>
  <c r="T43"/>
  <c r="T44" s="1"/>
  <c r="U66" i="2"/>
  <c r="S66"/>
  <c r="T66"/>
  <c r="T57" i="1"/>
  <c r="T55"/>
  <c r="T56" s="1"/>
  <c r="T58"/>
  <c r="I43"/>
  <c r="I45" s="1"/>
  <c r="I44"/>
  <c r="T59" s="1"/>
  <c r="S41"/>
  <c r="H35"/>
  <c r="H36"/>
  <c r="H39" s="1"/>
  <c r="R46"/>
  <c r="R45"/>
  <c r="R43"/>
  <c r="R44" s="1"/>
  <c r="S40"/>
  <c r="S39"/>
  <c r="S37"/>
  <c r="S38" s="1"/>
  <c r="G35"/>
  <c r="G36"/>
  <c r="R47" s="1"/>
  <c r="B2"/>
  <c r="E9" s="1"/>
  <c r="F9" l="1"/>
  <c r="T16"/>
  <c r="R16"/>
  <c r="S16"/>
  <c r="K9"/>
  <c r="Q10"/>
  <c r="P10"/>
  <c r="I9"/>
  <c r="J9"/>
  <c r="G9"/>
  <c r="H9"/>
  <c r="T64"/>
  <c r="T63"/>
  <c r="T61"/>
  <c r="T62" s="1"/>
  <c r="I47"/>
  <c r="T65" s="1"/>
  <c r="I46"/>
  <c r="I48" s="1"/>
  <c r="S47"/>
  <c r="H41"/>
  <c r="S53" s="1"/>
  <c r="H40"/>
  <c r="H42" s="1"/>
  <c r="R52"/>
  <c r="R51"/>
  <c r="R49"/>
  <c r="R50" s="1"/>
  <c r="S46"/>
  <c r="S45"/>
  <c r="S43"/>
  <c r="S44" s="1"/>
  <c r="G40"/>
  <c r="G41"/>
  <c r="R53" s="1"/>
  <c r="P9"/>
  <c r="T67" l="1"/>
  <c r="T68" s="1"/>
  <c r="T70"/>
  <c r="T69"/>
  <c r="I50"/>
  <c r="T71" s="1"/>
  <c r="I49"/>
  <c r="S58"/>
  <c r="S57"/>
  <c r="S55"/>
  <c r="S56" s="1"/>
  <c r="R58"/>
  <c r="R57"/>
  <c r="R55"/>
  <c r="R56" s="1"/>
  <c r="H43"/>
  <c r="H45" s="1"/>
  <c r="H44"/>
  <c r="S59" s="1"/>
  <c r="S52"/>
  <c r="S51"/>
  <c r="S49"/>
  <c r="S50" s="1"/>
  <c r="G44"/>
  <c r="R59" s="1"/>
  <c r="G43"/>
  <c r="T75" l="1"/>
  <c r="T73"/>
  <c r="T74" s="1"/>
  <c r="T76"/>
  <c r="R64"/>
  <c r="R63"/>
  <c r="R61"/>
  <c r="R62" s="1"/>
  <c r="S64"/>
  <c r="S63"/>
  <c r="S61"/>
  <c r="S62" s="1"/>
  <c r="H47"/>
  <c r="S65" s="1"/>
  <c r="H46"/>
  <c r="H48" s="1"/>
  <c r="G46"/>
  <c r="G47"/>
  <c r="R65" s="1"/>
  <c r="P17"/>
  <c r="P16" s="1"/>
  <c r="R70" l="1"/>
  <c r="R69"/>
  <c r="R67"/>
  <c r="R68" s="1"/>
  <c r="H50"/>
  <c r="S71" s="1"/>
  <c r="H49"/>
  <c r="S70"/>
  <c r="S69"/>
  <c r="S67"/>
  <c r="S68" s="1"/>
  <c r="G49"/>
  <c r="G50"/>
  <c r="R71" s="1"/>
  <c r="F24"/>
  <c r="Q17"/>
  <c r="Q16" s="1"/>
  <c r="E23"/>
  <c r="E24"/>
  <c r="F23"/>
  <c r="R76" l="1"/>
  <c r="R75"/>
  <c r="R73"/>
  <c r="R74" s="1"/>
  <c r="S76"/>
  <c r="S75"/>
  <c r="S73"/>
  <c r="S74" s="1"/>
  <c r="Q23"/>
  <c r="P23"/>
  <c r="P19"/>
  <c r="P20" s="1"/>
  <c r="P22"/>
  <c r="Q19"/>
  <c r="Q20" s="1"/>
  <c r="Q22"/>
  <c r="E26"/>
  <c r="F26"/>
  <c r="Q21"/>
  <c r="P21"/>
  <c r="Q25" l="1"/>
  <c r="Q26" s="1"/>
  <c r="Q27"/>
  <c r="Q28"/>
  <c r="P25"/>
  <c r="P26" s="1"/>
  <c r="P27"/>
  <c r="P28"/>
  <c r="F27"/>
  <c r="E27"/>
  <c r="E29" l="1"/>
  <c r="P29"/>
  <c r="E30"/>
  <c r="Q29"/>
  <c r="Q33" s="1"/>
  <c r="F30"/>
  <c r="F29"/>
  <c r="Q31" l="1"/>
  <c r="Q32" s="1"/>
  <c r="Q34"/>
  <c r="Q35"/>
  <c r="F33"/>
  <c r="F32"/>
  <c r="P35"/>
  <c r="E33"/>
  <c r="P31"/>
  <c r="P32" s="1"/>
  <c r="P33"/>
  <c r="P34"/>
  <c r="E32"/>
  <c r="Q41" l="1"/>
  <c r="F36"/>
  <c r="F35"/>
  <c r="E35"/>
  <c r="P41"/>
  <c r="P39"/>
  <c r="Q37"/>
  <c r="Q38" s="1"/>
  <c r="Q39"/>
  <c r="Q40"/>
  <c r="F40" l="1"/>
  <c r="Q47"/>
  <c r="F41"/>
  <c r="P37"/>
  <c r="P38" s="1"/>
  <c r="P40"/>
  <c r="E36"/>
  <c r="P47" l="1"/>
  <c r="E41"/>
  <c r="Q43"/>
  <c r="Q44" s="1"/>
  <c r="Q53"/>
  <c r="P46"/>
  <c r="P45"/>
  <c r="E40"/>
  <c r="F44"/>
  <c r="Q46"/>
  <c r="F43"/>
  <c r="Q45"/>
  <c r="P43" l="1"/>
  <c r="P44" s="1"/>
  <c r="P53"/>
  <c r="E44"/>
  <c r="E43"/>
  <c r="F46"/>
  <c r="Q59"/>
  <c r="Q58"/>
  <c r="Q57"/>
  <c r="Q55"/>
  <c r="Q56" s="1"/>
  <c r="F47"/>
  <c r="P51"/>
  <c r="P49"/>
  <c r="P50" s="1"/>
  <c r="P52"/>
  <c r="Q51"/>
  <c r="Q49"/>
  <c r="Q50" s="1"/>
  <c r="Q52"/>
  <c r="P57" l="1"/>
  <c r="P58"/>
  <c r="P59"/>
  <c r="P61" s="1"/>
  <c r="P62" s="1"/>
  <c r="Q64"/>
  <c r="Q63"/>
  <c r="Q61"/>
  <c r="Q62" s="1"/>
  <c r="P55"/>
  <c r="P56" s="1"/>
  <c r="F49"/>
  <c r="Q65"/>
  <c r="F50"/>
  <c r="Q71" s="1"/>
  <c r="E46"/>
  <c r="E47"/>
  <c r="P65" l="1"/>
  <c r="E50"/>
  <c r="P71" s="1"/>
  <c r="E49"/>
  <c r="Q70"/>
  <c r="Q69"/>
  <c r="Q67"/>
  <c r="Q68" s="1"/>
  <c r="Q76"/>
  <c r="Q75"/>
  <c r="Q73"/>
  <c r="Q74" s="1"/>
  <c r="P64"/>
  <c r="P63"/>
  <c r="P76" l="1"/>
  <c r="P75"/>
  <c r="P73"/>
  <c r="P74" s="1"/>
  <c r="P70"/>
  <c r="P69"/>
  <c r="P67"/>
  <c r="P68" s="1"/>
  <c r="BH66" i="2"/>
  <c r="BH83" s="1"/>
  <c r="BG66"/>
  <c r="BG83" s="1"/>
</calcChain>
</file>

<file path=xl/comments1.xml><?xml version="1.0" encoding="utf-8"?>
<comments xmlns="http://schemas.openxmlformats.org/spreadsheetml/2006/main">
  <authors>
    <author>xxx</author>
  </authors>
  <commentList>
    <comment ref="N17" authorId="0">
      <text>
        <r>
          <rPr>
            <b/>
            <sz val="18"/>
            <color indexed="81"/>
            <rFont val="Tahoma"/>
            <family val="2"/>
            <charset val="204"/>
          </rPr>
          <t xml:space="preserve">45 </t>
        </r>
        <r>
          <rPr>
            <sz val="8"/>
            <color indexed="81"/>
            <rFont val="Tahoma"/>
            <family val="2"/>
            <charset val="204"/>
          </rPr>
          <t>дней</t>
        </r>
      </text>
    </comment>
    <comment ref="C19" authorId="0">
      <text>
        <r>
          <rPr>
            <b/>
            <sz val="18"/>
            <color indexed="81"/>
            <rFont val="Tahoma"/>
            <family val="2"/>
            <charset val="204"/>
          </rPr>
          <t xml:space="preserve">30 </t>
        </r>
        <r>
          <rPr>
            <sz val="8"/>
            <color indexed="81"/>
            <rFont val="Tahoma"/>
            <family val="2"/>
            <charset val="204"/>
          </rPr>
          <t>дней</t>
        </r>
      </text>
    </comment>
    <comment ref="N21" authorId="0">
      <text>
        <r>
          <rPr>
            <b/>
            <sz val="18"/>
            <color indexed="81"/>
            <rFont val="Tahoma"/>
            <family val="2"/>
            <charset val="204"/>
          </rPr>
          <t xml:space="preserve">45 </t>
        </r>
        <r>
          <rPr>
            <sz val="8"/>
            <color indexed="81"/>
            <rFont val="Tahoma"/>
            <family val="2"/>
            <charset val="204"/>
          </rPr>
          <t>дней</t>
        </r>
      </text>
    </comment>
    <comment ref="C23" authorId="0">
      <text>
        <r>
          <rPr>
            <b/>
            <sz val="18"/>
            <color indexed="81"/>
            <rFont val="Tahoma"/>
            <family val="2"/>
            <charset val="204"/>
          </rPr>
          <t xml:space="preserve">45 </t>
        </r>
        <r>
          <rPr>
            <sz val="8"/>
            <color indexed="81"/>
            <rFont val="Tahoma"/>
            <family val="2"/>
            <charset val="204"/>
          </rPr>
          <t>дней</t>
        </r>
      </text>
    </comment>
    <comment ref="C24" authorId="0">
      <text>
        <r>
          <rPr>
            <b/>
            <sz val="18"/>
            <color indexed="81"/>
            <rFont val="Tahoma"/>
            <family val="2"/>
            <charset val="204"/>
          </rPr>
          <t xml:space="preserve">30 </t>
        </r>
        <r>
          <rPr>
            <sz val="8"/>
            <color indexed="81"/>
            <rFont val="Tahoma"/>
            <family val="2"/>
            <charset val="204"/>
          </rPr>
          <t>дней</t>
        </r>
      </text>
    </comment>
    <comment ref="C26" authorId="0">
      <text>
        <r>
          <rPr>
            <b/>
            <sz val="18"/>
            <color indexed="81"/>
            <rFont val="Tahoma"/>
            <family val="2"/>
            <charset val="204"/>
          </rPr>
          <t xml:space="preserve">45 </t>
        </r>
        <r>
          <rPr>
            <sz val="8"/>
            <color indexed="81"/>
            <rFont val="Tahoma"/>
            <family val="2"/>
            <charset val="204"/>
          </rPr>
          <t>дней</t>
        </r>
      </text>
    </comment>
    <comment ref="C27" authorId="0">
      <text>
        <r>
          <rPr>
            <b/>
            <sz val="18"/>
            <color indexed="81"/>
            <rFont val="Tahoma"/>
            <family val="2"/>
            <charset val="204"/>
          </rPr>
          <t xml:space="preserve">30 </t>
        </r>
        <r>
          <rPr>
            <sz val="8"/>
            <color indexed="81"/>
            <rFont val="Tahoma"/>
            <family val="2"/>
            <charset val="204"/>
          </rPr>
          <t>дней</t>
        </r>
      </text>
    </comment>
    <comment ref="C29" authorId="0">
      <text>
        <r>
          <rPr>
            <b/>
            <sz val="18"/>
            <color indexed="81"/>
            <rFont val="Tahoma"/>
            <family val="2"/>
            <charset val="204"/>
          </rPr>
          <t xml:space="preserve">45 </t>
        </r>
        <r>
          <rPr>
            <sz val="8"/>
            <color indexed="81"/>
            <rFont val="Tahoma"/>
            <family val="2"/>
            <charset val="204"/>
          </rPr>
          <t>дней</t>
        </r>
      </text>
    </comment>
  </commentList>
</comments>
</file>

<file path=xl/sharedStrings.xml><?xml version="1.0" encoding="utf-8"?>
<sst xmlns="http://schemas.openxmlformats.org/spreadsheetml/2006/main" count="362" uniqueCount="153">
  <si>
    <t>Дата рождения</t>
  </si>
  <si>
    <t>Возраст на сегодня</t>
  </si>
  <si>
    <t>Возраст на день покупки</t>
  </si>
  <si>
    <t>Дата покупки</t>
  </si>
  <si>
    <t>Окрол (через 30 дн.)</t>
  </si>
  <si>
    <t>Отсадка молодняка (45 дней)</t>
  </si>
  <si>
    <t>2015 год</t>
  </si>
  <si>
    <t>2016 год</t>
  </si>
  <si>
    <t>Молодняк</t>
  </si>
  <si>
    <t>Окрол</t>
  </si>
  <si>
    <t>Количество</t>
  </si>
  <si>
    <t>Разведение и содержание</t>
  </si>
  <si>
    <t>Крольчихи</t>
  </si>
  <si>
    <t>План-график</t>
  </si>
  <si>
    <t>Год</t>
  </si>
  <si>
    <t>Событие</t>
  </si>
  <si>
    <t>Производители</t>
  </si>
  <si>
    <t xml:space="preserve">Крол </t>
  </si>
  <si>
    <t>Д.Р.</t>
  </si>
  <si>
    <t>№ Клетки</t>
  </si>
  <si>
    <t>Прививка через 3 месяца</t>
  </si>
  <si>
    <t>Прививка в начале весны</t>
  </si>
  <si>
    <t>Прививка через 45 дней</t>
  </si>
  <si>
    <t>Убой через 100 дней</t>
  </si>
  <si>
    <t>Возраст на время 1-й случки</t>
  </si>
  <si>
    <t>Зойка (Б)</t>
  </si>
  <si>
    <t>Белка (В)</t>
  </si>
  <si>
    <t>Трусь (А)</t>
  </si>
  <si>
    <t>Случка</t>
  </si>
  <si>
    <t>Потомство</t>
  </si>
  <si>
    <r>
      <rPr>
        <b/>
        <sz val="14"/>
        <color rgb="FF0070C0"/>
        <rFont val="Arial Cyr"/>
        <charset val="204"/>
      </rPr>
      <t>А</t>
    </r>
    <r>
      <rPr>
        <b/>
        <sz val="14"/>
        <rFont val="Arial Cyr"/>
        <charset val="204"/>
      </rPr>
      <t xml:space="preserve"> + </t>
    </r>
    <r>
      <rPr>
        <b/>
        <sz val="14"/>
        <color rgb="FFFF0000"/>
        <rFont val="Arial Cyr"/>
        <charset val="204"/>
      </rPr>
      <t>Б</t>
    </r>
  </si>
  <si>
    <r>
      <rPr>
        <b/>
        <sz val="14"/>
        <color rgb="FF0070C0"/>
        <rFont val="Arial Cyr"/>
        <charset val="204"/>
      </rPr>
      <t>А</t>
    </r>
    <r>
      <rPr>
        <b/>
        <sz val="14"/>
        <rFont val="Arial Cyr"/>
        <charset val="204"/>
      </rPr>
      <t xml:space="preserve"> + </t>
    </r>
    <r>
      <rPr>
        <b/>
        <sz val="14"/>
        <color rgb="FFFF0000"/>
        <rFont val="Arial Cyr"/>
        <charset val="204"/>
      </rPr>
      <t>В</t>
    </r>
  </si>
  <si>
    <t xml:space="preserve"> + Б</t>
  </si>
  <si>
    <t xml:space="preserve"> + В</t>
  </si>
  <si>
    <t xml:space="preserve"> + А</t>
  </si>
  <si>
    <t>С 2</t>
  </si>
  <si>
    <t>П 2</t>
  </si>
  <si>
    <t>С 3</t>
  </si>
  <si>
    <t>П 3</t>
  </si>
  <si>
    <t>№</t>
  </si>
  <si>
    <r>
      <t xml:space="preserve">П 1 </t>
    </r>
    <r>
      <rPr>
        <sz val="8"/>
        <rFont val="Arial Cyr"/>
        <charset val="204"/>
      </rPr>
      <t>основное</t>
    </r>
  </si>
  <si>
    <r>
      <t xml:space="preserve">С1
</t>
    </r>
    <r>
      <rPr>
        <sz val="8"/>
        <rFont val="Arial Cyr"/>
        <charset val="204"/>
      </rPr>
      <t>основное</t>
    </r>
  </si>
  <si>
    <t>А1-Б1</t>
  </si>
  <si>
    <t>А1-Б1-В1</t>
  </si>
  <si>
    <t>А1-А2-Б1</t>
  </si>
  <si>
    <t>А1-В1</t>
  </si>
  <si>
    <t>А1-А2-В1</t>
  </si>
  <si>
    <t>А1-В1-Б1</t>
  </si>
  <si>
    <t>Э1-В1</t>
  </si>
  <si>
    <r>
      <rPr>
        <b/>
        <sz val="14"/>
        <color rgb="FF0070C0"/>
        <rFont val="Arial Cyr"/>
        <charset val="204"/>
      </rPr>
      <t>Э</t>
    </r>
    <r>
      <rPr>
        <b/>
        <sz val="14"/>
        <rFont val="Arial Cyr"/>
        <charset val="204"/>
      </rPr>
      <t xml:space="preserve"> + </t>
    </r>
    <r>
      <rPr>
        <b/>
        <sz val="14"/>
        <color rgb="FFFF0000"/>
        <rFont val="Arial Cyr"/>
        <charset val="204"/>
      </rPr>
      <t>Б</t>
    </r>
  </si>
  <si>
    <r>
      <rPr>
        <b/>
        <sz val="14"/>
        <color rgb="FF0070C0"/>
        <rFont val="Arial Cyr"/>
        <charset val="204"/>
      </rPr>
      <t>Э</t>
    </r>
    <r>
      <rPr>
        <b/>
        <sz val="14"/>
        <rFont val="Arial Cyr"/>
        <charset val="204"/>
      </rPr>
      <t xml:space="preserve"> + </t>
    </r>
    <r>
      <rPr>
        <b/>
        <sz val="14"/>
        <color rgb="FFFF0000"/>
        <rFont val="Arial Cyr"/>
        <charset val="204"/>
      </rPr>
      <t>В</t>
    </r>
  </si>
  <si>
    <t>Э1-Б1</t>
  </si>
  <si>
    <t>А1-Э1-Б1</t>
  </si>
  <si>
    <t>Э1-Б1-А1</t>
  </si>
  <si>
    <t>Э1-Б1-В1</t>
  </si>
  <si>
    <t>Э1-Б1-А1-В1</t>
  </si>
  <si>
    <t>Э1-Б1-В1-А1</t>
  </si>
  <si>
    <t>Э1-В1-А1</t>
  </si>
  <si>
    <t>Э1-В1-А1-Б1</t>
  </si>
  <si>
    <t>Э1-В1-Б1</t>
  </si>
  <si>
    <t>Э1-В1-Б1-А1</t>
  </si>
  <si>
    <t>А1-Э1</t>
  </si>
  <si>
    <t>А1-Э1-В1</t>
  </si>
  <si>
    <t>А1-Э1-Б1-В1</t>
  </si>
  <si>
    <t>А1-Э1-В1-Б1</t>
  </si>
  <si>
    <r>
      <rPr>
        <b/>
        <sz val="14"/>
        <color rgb="FF0070C0"/>
        <rFont val="Arial Cyr"/>
        <charset val="204"/>
      </rPr>
      <t>А</t>
    </r>
    <r>
      <rPr>
        <b/>
        <sz val="14"/>
        <rFont val="Arial Cyr"/>
        <charset val="204"/>
      </rPr>
      <t xml:space="preserve"> + </t>
    </r>
    <r>
      <rPr>
        <b/>
        <sz val="14"/>
        <color rgb="FFFF0000"/>
        <rFont val="Arial Cyr"/>
        <charset val="204"/>
      </rPr>
      <t>Э</t>
    </r>
  </si>
  <si>
    <t>А</t>
  </si>
  <si>
    <t>Б</t>
  </si>
  <si>
    <t>Крольчиха "Зойка" Калифорниец</t>
  </si>
  <si>
    <t>Крол "Трусь" Калифорниец</t>
  </si>
  <si>
    <t>В</t>
  </si>
  <si>
    <t>Э</t>
  </si>
  <si>
    <t>Крольчиха "Белка" Калифониец</t>
  </si>
  <si>
    <r>
      <rPr>
        <b/>
        <sz val="10"/>
        <color rgb="FFFF0000"/>
        <rFont val="Arial Cyr"/>
        <charset val="204"/>
      </rPr>
      <t>А1-Б1=0</t>
    </r>
    <r>
      <rPr>
        <b/>
        <sz val="10"/>
        <rFont val="Arial Cyr"/>
        <charset val="204"/>
      </rPr>
      <t xml:space="preserve">; </t>
    </r>
    <r>
      <rPr>
        <b/>
        <sz val="10"/>
        <color rgb="FF0070C0"/>
        <rFont val="Arial Cyr"/>
        <charset val="204"/>
      </rPr>
      <t>А1-Б1=0</t>
    </r>
  </si>
  <si>
    <r>
      <rPr>
        <b/>
        <sz val="10"/>
        <color rgb="FFFF0000"/>
        <rFont val="Arial Cyr"/>
        <charset val="204"/>
      </rPr>
      <t>А1-В1=0</t>
    </r>
    <r>
      <rPr>
        <b/>
        <sz val="10"/>
        <rFont val="Arial Cyr"/>
        <charset val="204"/>
      </rPr>
      <t xml:space="preserve">; </t>
    </r>
    <r>
      <rPr>
        <b/>
        <sz val="10"/>
        <color rgb="FF0070C0"/>
        <rFont val="Arial Cyr"/>
        <charset val="204"/>
      </rPr>
      <t>А1-В1=0</t>
    </r>
  </si>
  <si>
    <t>Убой (100д.)</t>
  </si>
  <si>
    <r>
      <rPr>
        <b/>
        <sz val="14"/>
        <color rgb="FF0070C0"/>
        <rFont val="Arial Cyr"/>
        <charset val="204"/>
      </rPr>
      <t>А</t>
    </r>
    <r>
      <rPr>
        <b/>
        <sz val="14"/>
        <rFont val="Arial Cyr"/>
        <charset val="204"/>
      </rPr>
      <t>+</t>
    </r>
    <r>
      <rPr>
        <b/>
        <sz val="14"/>
        <color rgb="FFFF0000"/>
        <rFont val="Arial Cyr"/>
        <charset val="204"/>
      </rPr>
      <t>Б</t>
    </r>
  </si>
  <si>
    <r>
      <rPr>
        <b/>
        <sz val="14"/>
        <color rgb="FF0070C0"/>
        <rFont val="Arial Cyr"/>
        <charset val="204"/>
      </rPr>
      <t>А</t>
    </r>
    <r>
      <rPr>
        <b/>
        <sz val="14"/>
        <rFont val="Arial Cyr"/>
        <charset val="204"/>
      </rPr>
      <t>+</t>
    </r>
    <r>
      <rPr>
        <b/>
        <sz val="14"/>
        <color rgb="FFFF0000"/>
        <rFont val="Arial Cyr"/>
        <charset val="204"/>
      </rPr>
      <t>В</t>
    </r>
  </si>
  <si>
    <t>Окрол
№</t>
  </si>
  <si>
    <t>С</t>
  </si>
  <si>
    <t>П</t>
  </si>
  <si>
    <t>Самка</t>
  </si>
  <si>
    <t>Самец</t>
  </si>
  <si>
    <t>Крол помеси из молодника</t>
  </si>
  <si>
    <t>Крольчиха помеси из молодника</t>
  </si>
  <si>
    <t>Взвешивание</t>
  </si>
  <si>
    <t>Имя</t>
  </si>
  <si>
    <t>Период дней</t>
  </si>
  <si>
    <t>Прирост</t>
  </si>
  <si>
    <t>Прибавка 1</t>
  </si>
  <si>
    <t>Прибавка2</t>
  </si>
  <si>
    <t>Прибавка 3</t>
  </si>
  <si>
    <t>Всего за месяц</t>
  </si>
  <si>
    <t>Возраст</t>
  </si>
  <si>
    <t>Прибавка 4</t>
  </si>
  <si>
    <r>
      <t xml:space="preserve">Молодняк приобретенный
</t>
    </r>
    <r>
      <rPr>
        <b/>
        <sz val="10"/>
        <color rgb="FF0070C0"/>
        <rFont val="Arial"/>
        <family val="2"/>
        <charset val="204"/>
      </rPr>
      <t/>
    </r>
  </si>
  <si>
    <t>Крома (К)</t>
  </si>
  <si>
    <t>Лавр (Л)</t>
  </si>
  <si>
    <t>Крол</t>
  </si>
  <si>
    <t>Пр-ка</t>
  </si>
  <si>
    <t>Первая прививка Микса</t>
  </si>
  <si>
    <t>ВГБК</t>
  </si>
  <si>
    <t>Миксоматоз</t>
  </si>
  <si>
    <r>
      <rPr>
        <b/>
        <sz val="14"/>
        <color rgb="FF0070C0"/>
        <rFont val="Arial Cyr"/>
        <charset val="204"/>
      </rPr>
      <t>Л</t>
    </r>
    <r>
      <rPr>
        <b/>
        <sz val="14"/>
        <rFont val="Arial Cyr"/>
        <charset val="204"/>
      </rPr>
      <t>+</t>
    </r>
    <r>
      <rPr>
        <b/>
        <sz val="14"/>
        <color rgb="FFFF0000"/>
        <rFont val="Arial Cyr"/>
        <charset val="204"/>
      </rPr>
      <t>К</t>
    </r>
  </si>
  <si>
    <r>
      <rPr>
        <b/>
        <sz val="14"/>
        <color rgb="FF0070C0"/>
        <rFont val="Arial Cyr"/>
        <charset val="204"/>
      </rPr>
      <t>Л</t>
    </r>
    <r>
      <rPr>
        <b/>
        <sz val="14"/>
        <rFont val="Arial Cyr"/>
        <charset val="204"/>
      </rPr>
      <t>+</t>
    </r>
    <r>
      <rPr>
        <b/>
        <sz val="14"/>
        <color rgb="FFFF0000"/>
        <rFont val="Arial Cyr"/>
        <charset val="204"/>
      </rPr>
      <t>М</t>
    </r>
  </si>
  <si>
    <r>
      <rPr>
        <b/>
        <sz val="10"/>
        <color rgb="FFFF0000"/>
        <rFont val="Arial Cyr"/>
        <charset val="204"/>
      </rPr>
      <t>Л1-К1=0</t>
    </r>
    <r>
      <rPr>
        <b/>
        <sz val="10"/>
        <rFont val="Arial Cyr"/>
        <charset val="204"/>
      </rPr>
      <t xml:space="preserve">; </t>
    </r>
    <r>
      <rPr>
        <b/>
        <sz val="10"/>
        <color rgb="FF0070C0"/>
        <rFont val="Arial Cyr"/>
        <charset val="204"/>
      </rPr>
      <t>Л1-К1=0</t>
    </r>
  </si>
  <si>
    <r>
      <rPr>
        <b/>
        <sz val="10"/>
        <color rgb="FFFF0000"/>
        <rFont val="Arial Cyr"/>
        <charset val="204"/>
      </rPr>
      <t>Л1-М1=0</t>
    </r>
    <r>
      <rPr>
        <b/>
        <sz val="10"/>
        <rFont val="Arial Cyr"/>
        <charset val="204"/>
      </rPr>
      <t xml:space="preserve">; </t>
    </r>
    <r>
      <rPr>
        <b/>
        <sz val="10"/>
        <color rgb="FF0070C0"/>
        <rFont val="Arial Cyr"/>
        <charset val="204"/>
      </rPr>
      <t>Л1-М1=0</t>
    </r>
  </si>
  <si>
    <t>Св. серый (Дв)</t>
  </si>
  <si>
    <t>Коричн (Дв)</t>
  </si>
  <si>
    <t>Круг (Ка)</t>
  </si>
  <si>
    <t>Прибавка 5</t>
  </si>
  <si>
    <t>Самка (Ка)</t>
  </si>
  <si>
    <t>Машка (Дв)</t>
  </si>
  <si>
    <t>Кол (Ка)</t>
  </si>
  <si>
    <t>25.05.2015
12.06.15 ВГБК</t>
  </si>
  <si>
    <t>Прибавка 6</t>
  </si>
  <si>
    <t>Чернушка (Дв)</t>
  </si>
  <si>
    <t>Клетка</t>
  </si>
  <si>
    <t>Дв (6,7,8)</t>
  </si>
  <si>
    <t>Ка (10)</t>
  </si>
  <si>
    <r>
      <rPr>
        <b/>
        <sz val="14"/>
        <color rgb="FF0070C0"/>
        <rFont val="Arial Cyr"/>
        <charset val="204"/>
      </rPr>
      <t>Дв</t>
    </r>
    <r>
      <rPr>
        <b/>
        <sz val="14"/>
        <rFont val="Arial Cyr"/>
        <charset val="204"/>
      </rPr>
      <t>+</t>
    </r>
    <r>
      <rPr>
        <b/>
        <sz val="14"/>
        <color rgb="FFFF0000"/>
        <rFont val="Arial Cyr"/>
        <charset val="204"/>
      </rPr>
      <t>Ч</t>
    </r>
  </si>
  <si>
    <r>
      <rPr>
        <b/>
        <sz val="10"/>
        <color rgb="FFFF0000"/>
        <rFont val="Arial Cyr"/>
        <charset val="204"/>
      </rPr>
      <t>Л-Ч=0</t>
    </r>
    <r>
      <rPr>
        <b/>
        <sz val="10"/>
        <rFont val="Arial Cyr"/>
        <charset val="204"/>
      </rPr>
      <t xml:space="preserve">; </t>
    </r>
    <r>
      <rPr>
        <b/>
        <sz val="10"/>
        <color rgb="FF0070C0"/>
        <rFont val="Arial Cyr"/>
        <charset val="204"/>
      </rPr>
      <t>Л-Ч=0</t>
    </r>
  </si>
  <si>
    <t>Прибавка 7</t>
  </si>
  <si>
    <t>Прибавка 8</t>
  </si>
  <si>
    <t>Прибавка 9</t>
  </si>
  <si>
    <t>Всего прибавка</t>
  </si>
  <si>
    <t>Серый (С)</t>
  </si>
  <si>
    <t>Прибавка 10</t>
  </si>
  <si>
    <t>Прибавка 11</t>
  </si>
  <si>
    <t>Случка (через 29 дней)</t>
  </si>
  <si>
    <t>Случка (первая)</t>
  </si>
  <si>
    <t>.</t>
  </si>
  <si>
    <t>Среднее за день</t>
  </si>
  <si>
    <t>ДР</t>
  </si>
  <si>
    <t xml:space="preserve">Средний/всего прирост </t>
  </si>
  <si>
    <t>Среднее за день/мес</t>
  </si>
  <si>
    <t>Зойка (1)</t>
  </si>
  <si>
    <t>Белка (1)</t>
  </si>
  <si>
    <t>Зойка (2)</t>
  </si>
  <si>
    <t>Зойка (3)</t>
  </si>
  <si>
    <t>Зойка (Н)</t>
  </si>
  <si>
    <t>Зойка (Л)</t>
  </si>
  <si>
    <t>Зойка (*)</t>
  </si>
  <si>
    <r>
      <t>Зойка (</t>
    </r>
    <r>
      <rPr>
        <sz val="10"/>
        <rFont val="Arial"/>
        <family val="2"/>
        <charset val="204"/>
      </rPr>
      <t>Δ</t>
    </r>
    <r>
      <rPr>
        <sz val="10"/>
        <rFont val="Arial Cyr"/>
        <charset val="204"/>
      </rPr>
      <t>)</t>
    </r>
  </si>
  <si>
    <t>Зойка (К)</t>
  </si>
  <si>
    <t>Белка (2)</t>
  </si>
  <si>
    <t>Белка (3)</t>
  </si>
  <si>
    <t>Белка (Н)</t>
  </si>
  <si>
    <t>Белка (Л)</t>
  </si>
  <si>
    <t>Белка (*)</t>
  </si>
  <si>
    <t>Белка (Δ)</t>
  </si>
  <si>
    <t>Сумма</t>
  </si>
  <si>
    <t>Среднее всего</t>
  </si>
</sst>
</file>

<file path=xl/styles.xml><?xml version="1.0" encoding="utf-8"?>
<styleSheet xmlns="http://schemas.openxmlformats.org/spreadsheetml/2006/main">
  <numFmts count="2">
    <numFmt numFmtId="164" formatCode="d/m/yy;@"/>
    <numFmt numFmtId="165" formatCode="dd/mm/yy;@"/>
  </numFmts>
  <fonts count="1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4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36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b/>
      <sz val="14"/>
      <color rgb="FF0070C0"/>
      <name val="Arial Cyr"/>
      <charset val="204"/>
    </font>
    <font>
      <b/>
      <sz val="14"/>
      <color rgb="FFFF0000"/>
      <name val="Arial Cyr"/>
      <charset val="204"/>
    </font>
    <font>
      <sz val="8"/>
      <name val="Arial Cyr"/>
      <charset val="204"/>
    </font>
    <font>
      <b/>
      <sz val="10"/>
      <color rgb="FF0070C0"/>
      <name val="Arial"/>
      <family val="2"/>
      <charset val="204"/>
    </font>
    <font>
      <b/>
      <sz val="16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4" borderId="7" xfId="0" applyNumberFormat="1" applyFill="1" applyBorder="1" applyAlignment="1">
      <alignment horizontal="center"/>
    </xf>
    <xf numFmtId="165" fontId="1" fillId="7" borderId="9" xfId="0" applyNumberFormat="1" applyFont="1" applyFill="1" applyBorder="1" applyAlignment="1">
      <alignment horizontal="center"/>
    </xf>
    <xf numFmtId="165" fontId="1" fillId="6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/>
    <xf numFmtId="16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textRotation="90"/>
    </xf>
    <xf numFmtId="165" fontId="1" fillId="5" borderId="6" xfId="0" applyNumberFormat="1" applyFont="1" applyFill="1" applyBorder="1" applyAlignment="1">
      <alignment horizontal="center"/>
    </xf>
    <xf numFmtId="165" fontId="1" fillId="6" borderId="23" xfId="0" applyNumberFormat="1" applyFont="1" applyFill="1" applyBorder="1" applyAlignment="1">
      <alignment horizontal="center" vertical="center"/>
    </xf>
    <xf numFmtId="165" fontId="0" fillId="4" borderId="29" xfId="0" applyNumberFormat="1" applyFill="1" applyBorder="1" applyAlignment="1">
      <alignment horizontal="center"/>
    </xf>
    <xf numFmtId="165" fontId="1" fillId="7" borderId="30" xfId="0" applyNumberFormat="1" applyFont="1" applyFill="1" applyBorder="1" applyAlignment="1">
      <alignment horizontal="center"/>
    </xf>
    <xf numFmtId="165" fontId="1" fillId="6" borderId="24" xfId="0" applyNumberFormat="1" applyFont="1" applyFill="1" applyBorder="1" applyAlignment="1">
      <alignment horizontal="center" vertical="center"/>
    </xf>
    <xf numFmtId="165" fontId="1" fillId="5" borderId="25" xfId="0" applyNumberFormat="1" applyFont="1" applyFill="1" applyBorder="1" applyAlignment="1">
      <alignment horizontal="center"/>
    </xf>
    <xf numFmtId="165" fontId="0" fillId="4" borderId="25" xfId="0" applyNumberFormat="1" applyFill="1" applyBorder="1" applyAlignment="1">
      <alignment horizontal="center"/>
    </xf>
    <xf numFmtId="165" fontId="1" fillId="7" borderId="26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164" fontId="8" fillId="0" borderId="0" xfId="0" applyNumberFormat="1" applyFont="1" applyBorder="1" applyAlignment="1"/>
    <xf numFmtId="14" fontId="0" fillId="0" borderId="0" xfId="0" applyNumberFormat="1" applyBorder="1" applyAlignment="1"/>
    <xf numFmtId="1" fontId="0" fillId="0" borderId="0" xfId="0" applyNumberFormat="1" applyBorder="1" applyAlignment="1"/>
    <xf numFmtId="165" fontId="0" fillId="0" borderId="0" xfId="0" applyNumberFormat="1" applyBorder="1" applyAlignment="1"/>
    <xf numFmtId="0" fontId="0" fillId="0" borderId="0" xfId="0" applyNumberFormat="1" applyBorder="1" applyAlignment="1"/>
    <xf numFmtId="0" fontId="0" fillId="0" borderId="25" xfId="0" applyNumberFormat="1" applyBorder="1" applyAlignment="1">
      <alignment horizontal="center"/>
    </xf>
    <xf numFmtId="165" fontId="1" fillId="3" borderId="0" xfId="0" applyNumberFormat="1" applyFont="1" applyFill="1" applyBorder="1" applyAlignment="1"/>
    <xf numFmtId="164" fontId="0" fillId="0" borderId="0" xfId="0" applyNumberFormat="1" applyBorder="1"/>
    <xf numFmtId="14" fontId="0" fillId="0" borderId="25" xfId="0" applyNumberFormat="1" applyBorder="1" applyAlignment="1">
      <alignment horizontal="center"/>
    </xf>
    <xf numFmtId="165" fontId="1" fillId="5" borderId="24" xfId="0" applyNumberFormat="1" applyFont="1" applyFill="1" applyBorder="1" applyAlignment="1">
      <alignment horizontal="center"/>
    </xf>
    <xf numFmtId="165" fontId="0" fillId="0" borderId="0" xfId="0" applyNumberFormat="1"/>
    <xf numFmtId="165" fontId="0" fillId="4" borderId="26" xfId="0" applyNumberFormat="1" applyFill="1" applyBorder="1" applyAlignment="1">
      <alignment horizontal="center"/>
    </xf>
    <xf numFmtId="164" fontId="8" fillId="0" borderId="2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0" fillId="8" borderId="13" xfId="0" applyFill="1" applyBorder="1"/>
    <xf numFmtId="0" fontId="8" fillId="0" borderId="20" xfId="0" applyFont="1" applyBorder="1" applyAlignment="1">
      <alignment horizontal="center" vertical="center" wrapText="1"/>
    </xf>
    <xf numFmtId="0" fontId="15" fillId="0" borderId="25" xfId="0" applyFont="1" applyBorder="1"/>
    <xf numFmtId="0" fontId="14" fillId="0" borderId="25" xfId="0" applyFont="1" applyBorder="1"/>
    <xf numFmtId="0" fontId="14" fillId="0" borderId="26" xfId="0" applyFont="1" applyBorder="1"/>
    <xf numFmtId="0" fontId="15" fillId="0" borderId="37" xfId="0" applyFont="1" applyBorder="1"/>
    <xf numFmtId="0" fontId="15" fillId="0" borderId="24" xfId="0" applyFont="1" applyBorder="1"/>
    <xf numFmtId="0" fontId="14" fillId="0" borderId="34" xfId="0" applyFont="1" applyBorder="1"/>
    <xf numFmtId="0" fontId="0" fillId="0" borderId="0" xfId="0" applyFont="1" applyAlignment="1"/>
    <xf numFmtId="0" fontId="15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10" borderId="0" xfId="0" applyFont="1" applyFill="1" applyAlignment="1"/>
    <xf numFmtId="0" fontId="18" fillId="11" borderId="0" xfId="0" applyFont="1" applyFill="1" applyAlignment="1"/>
    <xf numFmtId="0" fontId="15" fillId="12" borderId="25" xfId="0" applyFont="1" applyFill="1" applyBorder="1"/>
    <xf numFmtId="0" fontId="14" fillId="12" borderId="26" xfId="0" applyFont="1" applyFill="1" applyBorder="1"/>
    <xf numFmtId="165" fontId="1" fillId="12" borderId="5" xfId="0" applyNumberFormat="1" applyFont="1" applyFill="1" applyBorder="1" applyAlignment="1">
      <alignment horizontal="center" vertical="center"/>
    </xf>
    <xf numFmtId="165" fontId="1" fillId="12" borderId="7" xfId="0" applyNumberFormat="1" applyFont="1" applyFill="1" applyBorder="1" applyAlignment="1">
      <alignment horizontal="center"/>
    </xf>
    <xf numFmtId="0" fontId="0" fillId="0" borderId="2" xfId="0" applyBorder="1"/>
    <xf numFmtId="164" fontId="9" fillId="12" borderId="4" xfId="0" applyNumberFormat="1" applyFont="1" applyFill="1" applyBorder="1" applyAlignment="1">
      <alignment horizontal="center" vertical="center" wrapText="1"/>
    </xf>
    <xf numFmtId="164" fontId="9" fillId="12" borderId="6" xfId="0" applyNumberFormat="1" applyFont="1" applyFill="1" applyBorder="1" applyAlignment="1">
      <alignment horizontal="center" vertical="center"/>
    </xf>
    <xf numFmtId="164" fontId="9" fillId="12" borderId="8" xfId="0" applyNumberFormat="1" applyFont="1" applyFill="1" applyBorder="1" applyAlignment="1">
      <alignment horizontal="center" vertical="center"/>
    </xf>
    <xf numFmtId="0" fontId="0" fillId="6" borderId="2" xfId="0" applyFill="1" applyBorder="1"/>
    <xf numFmtId="165" fontId="1" fillId="5" borderId="7" xfId="0" applyNumberFormat="1" applyFont="1" applyFill="1" applyBorder="1" applyAlignment="1">
      <alignment horizontal="center"/>
    </xf>
    <xf numFmtId="165" fontId="1" fillId="5" borderId="23" xfId="0" applyNumberFormat="1" applyFont="1" applyFill="1" applyBorder="1" applyAlignment="1">
      <alignment horizontal="center"/>
    </xf>
    <xf numFmtId="165" fontId="0" fillId="4" borderId="30" xfId="0" applyNumberFormat="1" applyFill="1" applyBorder="1" applyAlignment="1">
      <alignment horizontal="center"/>
    </xf>
    <xf numFmtId="165" fontId="1" fillId="6" borderId="43" xfId="0" applyNumberFormat="1" applyFont="1" applyFill="1" applyBorder="1" applyAlignment="1">
      <alignment horizontal="center" vertical="center"/>
    </xf>
    <xf numFmtId="165" fontId="1" fillId="7" borderId="44" xfId="0" applyNumberFormat="1" applyFont="1" applyFill="1" applyBorder="1" applyAlignment="1">
      <alignment horizontal="center"/>
    </xf>
    <xf numFmtId="165" fontId="1" fillId="6" borderId="33" xfId="0" applyNumberFormat="1" applyFont="1" applyFill="1" applyBorder="1" applyAlignment="1">
      <alignment horizontal="center" vertical="center"/>
    </xf>
    <xf numFmtId="0" fontId="0" fillId="12" borderId="22" xfId="0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/>
    </xf>
    <xf numFmtId="164" fontId="9" fillId="12" borderId="35" xfId="0" applyNumberFormat="1" applyFont="1" applyFill="1" applyBorder="1" applyAlignment="1">
      <alignment horizontal="center" vertical="center"/>
    </xf>
    <xf numFmtId="165" fontId="1" fillId="12" borderId="24" xfId="0" applyNumberFormat="1" applyFont="1" applyFill="1" applyBorder="1" applyAlignment="1">
      <alignment horizontal="center" vertical="center"/>
    </xf>
    <xf numFmtId="165" fontId="1" fillId="12" borderId="25" xfId="0" applyNumberFormat="1" applyFont="1" applyFill="1" applyBorder="1" applyAlignment="1">
      <alignment horizontal="center"/>
    </xf>
    <xf numFmtId="0" fontId="12" fillId="0" borderId="1" xfId="0" applyFont="1" applyBorder="1" applyAlignment="1"/>
    <xf numFmtId="164" fontId="8" fillId="0" borderId="12" xfId="0" applyNumberFormat="1" applyFont="1" applyBorder="1" applyAlignment="1">
      <alignment horizontal="center" vertical="center"/>
    </xf>
    <xf numFmtId="165" fontId="1" fillId="5" borderId="36" xfId="0" applyNumberFormat="1" applyFont="1" applyFill="1" applyBorder="1" applyAlignment="1">
      <alignment horizontal="center"/>
    </xf>
    <xf numFmtId="165" fontId="1" fillId="5" borderId="13" xfId="0" applyNumberFormat="1" applyFont="1" applyFill="1" applyBorder="1" applyAlignment="1">
      <alignment horizontal="center"/>
    </xf>
    <xf numFmtId="165" fontId="1" fillId="5" borderId="34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 vertical="center"/>
    </xf>
    <xf numFmtId="0" fontId="0" fillId="3" borderId="16" xfId="0" applyFill="1" applyBorder="1" applyAlignment="1"/>
    <xf numFmtId="164" fontId="0" fillId="2" borderId="16" xfId="0" applyNumberFormat="1" applyFill="1" applyBorder="1" applyAlignment="1"/>
    <xf numFmtId="164" fontId="0" fillId="2" borderId="18" xfId="0" applyNumberFormat="1" applyFill="1" applyBorder="1" applyAlignment="1"/>
    <xf numFmtId="164" fontId="0" fillId="13" borderId="15" xfId="0" applyNumberFormat="1" applyFill="1" applyBorder="1" applyAlignment="1"/>
    <xf numFmtId="164" fontId="0" fillId="13" borderId="16" xfId="0" applyNumberFormat="1" applyFill="1" applyBorder="1"/>
    <xf numFmtId="0" fontId="8" fillId="0" borderId="34" xfId="0" applyFont="1" applyBorder="1" applyAlignment="1">
      <alignment horizontal="center" vertical="center"/>
    </xf>
    <xf numFmtId="164" fontId="0" fillId="2" borderId="15" xfId="0" applyNumberFormat="1" applyFill="1" applyBorder="1" applyAlignment="1"/>
    <xf numFmtId="164" fontId="0" fillId="13" borderId="18" xfId="0" applyNumberFormat="1" applyFill="1" applyBorder="1"/>
    <xf numFmtId="0" fontId="0" fillId="5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5" fontId="1" fillId="6" borderId="37" xfId="0" applyNumberFormat="1" applyFont="1" applyFill="1" applyBorder="1" applyAlignment="1">
      <alignment horizontal="center" vertical="center"/>
    </xf>
    <xf numFmtId="165" fontId="1" fillId="7" borderId="34" xfId="0" applyNumberFormat="1" applyFont="1" applyFill="1" applyBorder="1" applyAlignment="1">
      <alignment horizontal="center"/>
    </xf>
    <xf numFmtId="165" fontId="1" fillId="6" borderId="14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164" fontId="8" fillId="0" borderId="34" xfId="0" applyNumberFormat="1" applyFont="1" applyBorder="1" applyAlignment="1">
      <alignment horizontal="center" vertical="center"/>
    </xf>
    <xf numFmtId="1" fontId="11" fillId="4" borderId="25" xfId="0" applyNumberFormat="1" applyFont="1" applyFill="1" applyBorder="1" applyAlignment="1">
      <alignment horizontal="center" vertical="center"/>
    </xf>
    <xf numFmtId="165" fontId="1" fillId="7" borderId="25" xfId="0" applyNumberFormat="1" applyFont="1" applyFill="1" applyBorder="1" applyAlignment="1">
      <alignment horizontal="center"/>
    </xf>
    <xf numFmtId="165" fontId="1" fillId="8" borderId="34" xfId="0" applyNumberFormat="1" applyFont="1" applyFill="1" applyBorder="1" applyAlignment="1">
      <alignment horizontal="center"/>
    </xf>
    <xf numFmtId="165" fontId="1" fillId="8" borderId="26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3" borderId="2" xfId="0" applyFill="1" applyBorder="1"/>
    <xf numFmtId="165" fontId="0" fillId="12" borderId="7" xfId="0" applyNumberForma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 applyFont="1" applyAlignment="1"/>
    <xf numFmtId="0" fontId="0" fillId="14" borderId="29" xfId="0" applyNumberFormat="1" applyFill="1" applyBorder="1" applyAlignment="1">
      <alignment horizontal="center"/>
    </xf>
    <xf numFmtId="0" fontId="0" fillId="5" borderId="2" xfId="0" applyFill="1" applyBorder="1"/>
    <xf numFmtId="0" fontId="0" fillId="5" borderId="2" xfId="0" applyNumberFormat="1" applyFill="1" applyBorder="1"/>
    <xf numFmtId="0" fontId="15" fillId="0" borderId="24" xfId="0" applyFont="1" applyBorder="1" applyAlignment="1">
      <alignment horizontal="center" vertical="center"/>
    </xf>
    <xf numFmtId="0" fontId="0" fillId="13" borderId="2" xfId="0" applyFill="1" applyBorder="1"/>
    <xf numFmtId="165" fontId="1" fillId="5" borderId="29" xfId="0" applyNumberFormat="1" applyFont="1" applyFill="1" applyBorder="1" applyAlignment="1">
      <alignment horizontal="center"/>
    </xf>
    <xf numFmtId="165" fontId="1" fillId="5" borderId="32" xfId="0" applyNumberFormat="1" applyFont="1" applyFill="1" applyBorder="1" applyAlignment="1">
      <alignment horizontal="center"/>
    </xf>
    <xf numFmtId="0" fontId="0" fillId="3" borderId="25" xfId="0" applyNumberForma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14" borderId="25" xfId="0" applyNumberFormat="1" applyFill="1" applyBorder="1" applyAlignment="1">
      <alignment horizontal="center"/>
    </xf>
    <xf numFmtId="0" fontId="0" fillId="3" borderId="26" xfId="0" applyNumberFormat="1" applyFill="1" applyBorder="1" applyAlignment="1">
      <alignment horizontal="center"/>
    </xf>
    <xf numFmtId="14" fontId="15" fillId="0" borderId="24" xfId="0" applyNumberFormat="1" applyFont="1" applyBorder="1" applyAlignment="1">
      <alignment horizontal="center" vertical="center"/>
    </xf>
    <xf numFmtId="164" fontId="14" fillId="0" borderId="37" xfId="0" applyNumberFormat="1" applyFont="1" applyBorder="1" applyAlignment="1">
      <alignment horizontal="center" vertical="center"/>
    </xf>
    <xf numFmtId="165" fontId="1" fillId="6" borderId="22" xfId="0" applyNumberFormat="1" applyFont="1" applyFill="1" applyBorder="1" applyAlignment="1">
      <alignment horizontal="center" vertical="center"/>
    </xf>
    <xf numFmtId="165" fontId="0" fillId="4" borderId="3" xfId="0" applyNumberForma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165" fontId="1" fillId="5" borderId="47" xfId="0" applyNumberFormat="1" applyFont="1" applyFill="1" applyBorder="1" applyAlignment="1">
      <alignment horizontal="center"/>
    </xf>
    <xf numFmtId="165" fontId="1" fillId="7" borderId="35" xfId="0" applyNumberFormat="1" applyFont="1" applyFill="1" applyBorder="1" applyAlignment="1">
      <alignment horizontal="center"/>
    </xf>
    <xf numFmtId="165" fontId="0" fillId="4" borderId="44" xfId="0" applyNumberFormat="1" applyFill="1" applyBorder="1" applyAlignment="1">
      <alignment horizontal="center"/>
    </xf>
    <xf numFmtId="165" fontId="1" fillId="6" borderId="27" xfId="0" applyNumberFormat="1" applyFont="1" applyFill="1" applyBorder="1" applyAlignment="1">
      <alignment horizontal="center" vertical="center"/>
    </xf>
    <xf numFmtId="165" fontId="0" fillId="4" borderId="32" xfId="0" applyNumberFormat="1" applyFill="1" applyBorder="1" applyAlignment="1">
      <alignment horizontal="center"/>
    </xf>
    <xf numFmtId="165" fontId="1" fillId="7" borderId="31" xfId="0" applyNumberFormat="1" applyFont="1" applyFill="1" applyBorder="1" applyAlignment="1">
      <alignment horizontal="center"/>
    </xf>
    <xf numFmtId="165" fontId="1" fillId="5" borderId="44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5" fontId="1" fillId="5" borderId="49" xfId="0" applyNumberFormat="1" applyFont="1" applyFill="1" applyBorder="1" applyAlignment="1">
      <alignment horizontal="center"/>
    </xf>
    <xf numFmtId="1" fontId="11" fillId="4" borderId="29" xfId="0" applyNumberFormat="1" applyFont="1" applyFill="1" applyBorder="1" applyAlignment="1">
      <alignment horizontal="center" vertical="center"/>
    </xf>
    <xf numFmtId="165" fontId="1" fillId="7" borderId="29" xfId="0" applyNumberFormat="1" applyFont="1" applyFill="1" applyBorder="1" applyAlignment="1">
      <alignment horizontal="center"/>
    </xf>
    <xf numFmtId="165" fontId="1" fillId="8" borderId="44" xfId="0" applyNumberFormat="1" applyFont="1" applyFill="1" applyBorder="1" applyAlignment="1">
      <alignment horizontal="center"/>
    </xf>
    <xf numFmtId="165" fontId="0" fillId="6" borderId="24" xfId="0" applyNumberFormat="1" applyFont="1" applyFill="1" applyBorder="1" applyAlignment="1">
      <alignment horizontal="center" vertical="center"/>
    </xf>
    <xf numFmtId="2" fontId="0" fillId="16" borderId="2" xfId="0" applyNumberFormat="1" applyFill="1" applyBorder="1"/>
    <xf numFmtId="2" fontId="0" fillId="17" borderId="2" xfId="0" applyNumberFormat="1" applyFill="1" applyBorder="1"/>
    <xf numFmtId="0" fontId="15" fillId="0" borderId="0" xfId="0" applyFont="1" applyBorder="1"/>
    <xf numFmtId="0" fontId="14" fillId="0" borderId="0" xfId="0" applyFont="1" applyBorder="1"/>
    <xf numFmtId="0" fontId="0" fillId="8" borderId="0" xfId="0" applyFill="1" applyBorder="1"/>
    <xf numFmtId="0" fontId="15" fillId="12" borderId="0" xfId="0" applyFont="1" applyFill="1" applyBorder="1"/>
    <xf numFmtId="0" fontId="14" fillId="12" borderId="0" xfId="0" applyFont="1" applyFill="1" applyBorder="1"/>
    <xf numFmtId="0" fontId="0" fillId="8" borderId="0" xfId="0" applyFill="1" applyBorder="1" applyAlignment="1">
      <alignment horizontal="center"/>
    </xf>
    <xf numFmtId="0" fontId="0" fillId="15" borderId="2" xfId="0" applyNumberFormat="1" applyFill="1" applyBorder="1"/>
    <xf numFmtId="0" fontId="0" fillId="0" borderId="3" xfId="0" applyBorder="1" applyAlignment="1">
      <alignment wrapText="1"/>
    </xf>
    <xf numFmtId="14" fontId="0" fillId="5" borderId="3" xfId="0" applyNumberFormat="1" applyFill="1" applyBorder="1"/>
    <xf numFmtId="0" fontId="0" fillId="5" borderId="3" xfId="0" applyFill="1" applyBorder="1"/>
    <xf numFmtId="0" fontId="0" fillId="0" borderId="3" xfId="0" applyBorder="1"/>
    <xf numFmtId="0" fontId="0" fillId="2" borderId="3" xfId="0" applyFill="1" applyBorder="1"/>
    <xf numFmtId="0" fontId="0" fillId="18" borderId="4" xfId="0" applyFill="1" applyBorder="1" applyAlignment="1">
      <alignment wrapText="1"/>
    </xf>
    <xf numFmtId="0" fontId="0" fillId="0" borderId="51" xfId="0" applyBorder="1" applyAlignment="1">
      <alignment wrapText="1"/>
    </xf>
    <xf numFmtId="14" fontId="0" fillId="0" borderId="51" xfId="0" applyNumberFormat="1" applyBorder="1" applyAlignment="1">
      <alignment wrapText="1"/>
    </xf>
    <xf numFmtId="14" fontId="0" fillId="6" borderId="51" xfId="0" applyNumberFormat="1" applyFill="1" applyBorder="1" applyAlignment="1">
      <alignment wrapText="1"/>
    </xf>
    <xf numFmtId="14" fontId="0" fillId="17" borderId="51" xfId="0" applyNumberFormat="1" applyFill="1" applyBorder="1" applyAlignment="1">
      <alignment wrapText="1"/>
    </xf>
    <xf numFmtId="14" fontId="0" fillId="15" borderId="51" xfId="0" applyNumberFormat="1" applyFill="1" applyBorder="1" applyAlignment="1">
      <alignment wrapText="1"/>
    </xf>
    <xf numFmtId="165" fontId="1" fillId="3" borderId="51" xfId="0" applyNumberFormat="1" applyFont="1" applyFill="1" applyBorder="1" applyAlignment="1">
      <alignment horizontal="center" wrapText="1"/>
    </xf>
    <xf numFmtId="14" fontId="0" fillId="13" borderId="51" xfId="0" applyNumberFormat="1" applyFill="1" applyBorder="1" applyAlignment="1">
      <alignment wrapText="1"/>
    </xf>
    <xf numFmtId="14" fontId="0" fillId="16" borderId="51" xfId="0" applyNumberFormat="1" applyFill="1" applyBorder="1" applyAlignment="1">
      <alignment wrapText="1"/>
    </xf>
    <xf numFmtId="14" fontId="0" fillId="0" borderId="51" xfId="0" applyNumberFormat="1" applyFill="1" applyBorder="1" applyAlignment="1">
      <alignment wrapText="1"/>
    </xf>
    <xf numFmtId="14" fontId="0" fillId="0" borderId="5" xfId="0" applyNumberFormat="1" applyFill="1" applyBorder="1" applyAlignment="1">
      <alignment wrapText="1"/>
    </xf>
    <xf numFmtId="165" fontId="0" fillId="18" borderId="6" xfId="0" applyNumberFormat="1" applyFill="1" applyBorder="1" applyAlignment="1">
      <alignment horizontal="center"/>
    </xf>
    <xf numFmtId="2" fontId="0" fillId="3" borderId="7" xfId="0" applyNumberFormat="1" applyFill="1" applyBorder="1"/>
    <xf numFmtId="0" fontId="11" fillId="3" borderId="8" xfId="0" applyFont="1" applyFill="1" applyBorder="1" applyAlignment="1">
      <alignment wrapText="1"/>
    </xf>
    <xf numFmtId="0" fontId="11" fillId="0" borderId="52" xfId="0" applyFont="1" applyBorder="1" applyAlignment="1">
      <alignment wrapText="1"/>
    </xf>
    <xf numFmtId="2" fontId="0" fillId="0" borderId="52" xfId="0" applyNumberFormat="1" applyBorder="1"/>
    <xf numFmtId="2" fontId="11" fillId="6" borderId="52" xfId="0" applyNumberFormat="1" applyFont="1" applyFill="1" applyBorder="1"/>
    <xf numFmtId="2" fontId="11" fillId="17" borderId="52" xfId="0" applyNumberFormat="1" applyFont="1" applyFill="1" applyBorder="1"/>
    <xf numFmtId="2" fontId="11" fillId="15" borderId="52" xfId="0" applyNumberFormat="1" applyFont="1" applyFill="1" applyBorder="1"/>
    <xf numFmtId="2" fontId="11" fillId="3" borderId="52" xfId="0" applyNumberFormat="1" applyFont="1" applyFill="1" applyBorder="1"/>
    <xf numFmtId="2" fontId="11" fillId="13" borderId="52" xfId="0" applyNumberFormat="1" applyFont="1" applyFill="1" applyBorder="1"/>
    <xf numFmtId="2" fontId="11" fillId="16" borderId="52" xfId="0" applyNumberFormat="1" applyFont="1" applyFill="1" applyBorder="1"/>
    <xf numFmtId="0" fontId="11" fillId="15" borderId="52" xfId="0" applyNumberFormat="1" applyFont="1" applyFill="1" applyBorder="1"/>
    <xf numFmtId="0" fontId="0" fillId="4" borderId="3" xfId="0" applyFill="1" applyBorder="1"/>
    <xf numFmtId="0" fontId="11" fillId="3" borderId="53" xfId="0" applyFont="1" applyFill="1" applyBorder="1" applyAlignment="1">
      <alignment wrapText="1"/>
    </xf>
    <xf numFmtId="0" fontId="11" fillId="0" borderId="54" xfId="0" applyFont="1" applyBorder="1" applyAlignment="1">
      <alignment wrapText="1"/>
    </xf>
    <xf numFmtId="2" fontId="11" fillId="0" borderId="54" xfId="0" applyNumberFormat="1" applyFont="1" applyBorder="1"/>
    <xf numFmtId="0" fontId="0" fillId="4" borderId="2" xfId="0" applyFill="1" applyBorder="1"/>
    <xf numFmtId="0" fontId="11" fillId="0" borderId="56" xfId="0" applyFont="1" applyBorder="1" applyAlignment="1">
      <alignment wrapText="1"/>
    </xf>
    <xf numFmtId="0" fontId="11" fillId="4" borderId="38" xfId="0" applyFont="1" applyFill="1" applyBorder="1"/>
    <xf numFmtId="0" fontId="11" fillId="0" borderId="39" xfId="0" applyFont="1" applyBorder="1"/>
    <xf numFmtId="2" fontId="11" fillId="0" borderId="39" xfId="0" applyNumberFormat="1" applyFont="1" applyBorder="1"/>
    <xf numFmtId="0" fontId="11" fillId="0" borderId="54" xfId="0" applyFont="1" applyBorder="1"/>
    <xf numFmtId="165" fontId="0" fillId="18" borderId="10" xfId="0" applyNumberFormat="1" applyFill="1" applyBorder="1" applyAlignment="1">
      <alignment horizontal="center"/>
    </xf>
    <xf numFmtId="0" fontId="0" fillId="5" borderId="57" xfId="0" applyFill="1" applyBorder="1"/>
    <xf numFmtId="2" fontId="0" fillId="17" borderId="57" xfId="0" applyNumberFormat="1" applyFill="1" applyBorder="1"/>
    <xf numFmtId="0" fontId="0" fillId="15" borderId="57" xfId="0" applyNumberFormat="1" applyFill="1" applyBorder="1"/>
    <xf numFmtId="0" fontId="0" fillId="13" borderId="57" xfId="0" applyFill="1" applyBorder="1"/>
    <xf numFmtId="2" fontId="0" fillId="16" borderId="57" xfId="0" applyNumberFormat="1" applyFill="1" applyBorder="1"/>
    <xf numFmtId="0" fontId="0" fillId="4" borderId="57" xfId="0" applyFill="1" applyBorder="1"/>
    <xf numFmtId="0" fontId="0" fillId="3" borderId="57" xfId="0" applyFill="1" applyBorder="1"/>
    <xf numFmtId="2" fontId="0" fillId="3" borderId="11" xfId="0" applyNumberFormat="1" applyFill="1" applyBorder="1"/>
    <xf numFmtId="2" fontId="11" fillId="0" borderId="55" xfId="0" applyNumberFormat="1" applyFont="1" applyBorder="1"/>
    <xf numFmtId="2" fontId="11" fillId="0" borderId="40" xfId="0" applyNumberFormat="1" applyFont="1" applyBorder="1"/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/>
    </xf>
    <xf numFmtId="0" fontId="0" fillId="7" borderId="41" xfId="0" applyFont="1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6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/>
    </xf>
    <xf numFmtId="0" fontId="0" fillId="7" borderId="30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10" fillId="10" borderId="45" xfId="0" applyFont="1" applyFill="1" applyBorder="1" applyAlignment="1">
      <alignment horizontal="center" vertical="center"/>
    </xf>
    <xf numFmtId="0" fontId="10" fillId="10" borderId="36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13" borderId="45" xfId="0" applyFont="1" applyFill="1" applyBorder="1" applyAlignment="1">
      <alignment horizontal="center" vertical="center"/>
    </xf>
    <xf numFmtId="0" fontId="10" fillId="13" borderId="36" xfId="0" applyFont="1" applyFill="1" applyBorder="1" applyAlignment="1">
      <alignment horizontal="center" vertical="center"/>
    </xf>
    <xf numFmtId="0" fontId="10" fillId="13" borderId="33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6" borderId="46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7" borderId="47" xfId="0" applyFont="1" applyFill="1" applyBorder="1" applyAlignment="1">
      <alignment horizontal="center"/>
    </xf>
    <xf numFmtId="0" fontId="0" fillId="7" borderId="44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6" borderId="50" xfId="0" applyFont="1" applyFill="1" applyBorder="1" applyAlignment="1">
      <alignment horizontal="center" vertical="center"/>
    </xf>
    <xf numFmtId="0" fontId="0" fillId="14" borderId="31" xfId="0" applyNumberFormat="1" applyFill="1" applyBorder="1" applyAlignment="1">
      <alignment horizontal="center"/>
    </xf>
    <xf numFmtId="0" fontId="0" fillId="14" borderId="30" xfId="0" applyNumberForma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0" fillId="8" borderId="21" xfId="0" applyFill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12" borderId="13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1">
    <cellStyle name="Обычный" xfId="0" builtinId="0"/>
  </cellStyles>
  <dxfs count="1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CC"/>
      <color rgb="FFD22E55"/>
      <color rgb="FFBC305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Прирост по неделям</a:t>
            </a:r>
          </a:p>
        </c:rich>
      </c:tx>
    </c:title>
    <c:plotArea>
      <c:layout>
        <c:manualLayout>
          <c:layoutTarget val="inner"/>
          <c:xMode val="edge"/>
          <c:yMode val="edge"/>
          <c:x val="4.5466035826862317E-2"/>
          <c:y val="9.9318618637237233E-2"/>
          <c:w val="0.92236804024799557"/>
          <c:h val="0.76810010953355545"/>
        </c:manualLayout>
      </c:layout>
      <c:barChart>
        <c:barDir val="col"/>
        <c:grouping val="clustered"/>
        <c:ser>
          <c:idx val="0"/>
          <c:order val="0"/>
          <c:tx>
            <c:strRef>
              <c:f>'Племенной график'!$D$53</c:f>
              <c:strCache>
                <c:ptCount val="1"/>
                <c:pt idx="0">
                  <c:v>22.04.2015</c:v>
                </c:pt>
              </c:strCache>
            </c:strRef>
          </c:tx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'Племенной график'!$A$54:$A$65</c:f>
              <c:strCache>
                <c:ptCount val="12"/>
                <c:pt idx="0">
                  <c:v>Зойка (Б)</c:v>
                </c:pt>
                <c:pt idx="1">
                  <c:v>Белка (В)</c:v>
                </c:pt>
                <c:pt idx="2">
                  <c:v>Крома (К)</c:v>
                </c:pt>
                <c:pt idx="3">
                  <c:v>Машка (Дв)</c:v>
                </c:pt>
                <c:pt idx="4">
                  <c:v>Трусь (А)</c:v>
                </c:pt>
                <c:pt idx="5">
                  <c:v>Лавр (Л)</c:v>
                </c:pt>
                <c:pt idx="6">
                  <c:v>Св. серый (Дв)</c:v>
                </c:pt>
                <c:pt idx="7">
                  <c:v>Коричн (Дв)</c:v>
                </c:pt>
                <c:pt idx="8">
                  <c:v>Чернушка (Дв)</c:v>
                </c:pt>
                <c:pt idx="9">
                  <c:v>Круг (Ка)</c:v>
                </c:pt>
                <c:pt idx="10">
                  <c:v>Кол (Ка)</c:v>
                </c:pt>
                <c:pt idx="11">
                  <c:v>Самка (Ка)</c:v>
                </c:pt>
              </c:strCache>
            </c:strRef>
          </c:cat>
          <c:val>
            <c:numRef>
              <c:f>'Племенной график'!$D$54:$D$65</c:f>
              <c:numCache>
                <c:formatCode>General</c:formatCode>
                <c:ptCount val="12"/>
                <c:pt idx="0">
                  <c:v>3100</c:v>
                </c:pt>
                <c:pt idx="1">
                  <c:v>2850</c:v>
                </c:pt>
                <c:pt idx="2">
                  <c:v>0</c:v>
                </c:pt>
                <c:pt idx="3">
                  <c:v>1200</c:v>
                </c:pt>
                <c:pt idx="4">
                  <c:v>3250</c:v>
                </c:pt>
                <c:pt idx="5">
                  <c:v>0</c:v>
                </c:pt>
                <c:pt idx="6">
                  <c:v>1200</c:v>
                </c:pt>
                <c:pt idx="7">
                  <c:v>1230</c:v>
                </c:pt>
                <c:pt idx="8">
                  <c:v>1000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'Племенной график'!$E$53</c:f>
              <c:strCache>
                <c:ptCount val="1"/>
                <c:pt idx="0">
                  <c:v>29.04.2015</c:v>
                </c:pt>
              </c:strCache>
            </c:strRef>
          </c:tx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'Племенной график'!$A$54:$A$65</c:f>
              <c:strCache>
                <c:ptCount val="12"/>
                <c:pt idx="0">
                  <c:v>Зойка (Б)</c:v>
                </c:pt>
                <c:pt idx="1">
                  <c:v>Белка (В)</c:v>
                </c:pt>
                <c:pt idx="2">
                  <c:v>Крома (К)</c:v>
                </c:pt>
                <c:pt idx="3">
                  <c:v>Машка (Дв)</c:v>
                </c:pt>
                <c:pt idx="4">
                  <c:v>Трусь (А)</c:v>
                </c:pt>
                <c:pt idx="5">
                  <c:v>Лавр (Л)</c:v>
                </c:pt>
                <c:pt idx="6">
                  <c:v>Св. серый (Дв)</c:v>
                </c:pt>
                <c:pt idx="7">
                  <c:v>Коричн (Дв)</c:v>
                </c:pt>
                <c:pt idx="8">
                  <c:v>Чернушка (Дв)</c:v>
                </c:pt>
                <c:pt idx="9">
                  <c:v>Круг (Ка)</c:v>
                </c:pt>
                <c:pt idx="10">
                  <c:v>Кол (Ка)</c:v>
                </c:pt>
                <c:pt idx="11">
                  <c:v>Самка (Ка)</c:v>
                </c:pt>
              </c:strCache>
            </c:strRef>
          </c:cat>
          <c:val>
            <c:numRef>
              <c:f>'Племенной график'!$E$54:$E$65</c:f>
              <c:numCache>
                <c:formatCode>General</c:formatCode>
                <c:ptCount val="12"/>
                <c:pt idx="0">
                  <c:v>3250</c:v>
                </c:pt>
                <c:pt idx="1">
                  <c:v>3000</c:v>
                </c:pt>
                <c:pt idx="2">
                  <c:v>0</c:v>
                </c:pt>
                <c:pt idx="3">
                  <c:v>1400</c:v>
                </c:pt>
                <c:pt idx="4">
                  <c:v>3380</c:v>
                </c:pt>
                <c:pt idx="5">
                  <c:v>0</c:v>
                </c:pt>
                <c:pt idx="6">
                  <c:v>1460</c:v>
                </c:pt>
                <c:pt idx="7">
                  <c:v>1530</c:v>
                </c:pt>
                <c:pt idx="8">
                  <c:v>1200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'Племенной график'!$I$53</c:f>
              <c:strCache>
                <c:ptCount val="1"/>
                <c:pt idx="0">
                  <c:v>06.05.15</c:v>
                </c:pt>
              </c:strCache>
            </c:strRef>
          </c:tx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'Племенной график'!$A$54:$A$65</c:f>
              <c:strCache>
                <c:ptCount val="12"/>
                <c:pt idx="0">
                  <c:v>Зойка (Б)</c:v>
                </c:pt>
                <c:pt idx="1">
                  <c:v>Белка (В)</c:v>
                </c:pt>
                <c:pt idx="2">
                  <c:v>Крома (К)</c:v>
                </c:pt>
                <c:pt idx="3">
                  <c:v>Машка (Дв)</c:v>
                </c:pt>
                <c:pt idx="4">
                  <c:v>Трусь (А)</c:v>
                </c:pt>
                <c:pt idx="5">
                  <c:v>Лавр (Л)</c:v>
                </c:pt>
                <c:pt idx="6">
                  <c:v>Св. серый (Дв)</c:v>
                </c:pt>
                <c:pt idx="7">
                  <c:v>Коричн (Дв)</c:v>
                </c:pt>
                <c:pt idx="8">
                  <c:v>Чернушка (Дв)</c:v>
                </c:pt>
                <c:pt idx="9">
                  <c:v>Круг (Ка)</c:v>
                </c:pt>
                <c:pt idx="10">
                  <c:v>Кол (Ка)</c:v>
                </c:pt>
                <c:pt idx="11">
                  <c:v>Самка (Ка)</c:v>
                </c:pt>
              </c:strCache>
            </c:strRef>
          </c:cat>
          <c:val>
            <c:numRef>
              <c:f>'Племенной график'!$I$54:$I$65</c:f>
              <c:numCache>
                <c:formatCode>General</c:formatCode>
                <c:ptCount val="12"/>
                <c:pt idx="0">
                  <c:v>3320</c:v>
                </c:pt>
                <c:pt idx="1">
                  <c:v>3170</c:v>
                </c:pt>
                <c:pt idx="2">
                  <c:v>0</c:v>
                </c:pt>
                <c:pt idx="3">
                  <c:v>1680</c:v>
                </c:pt>
                <c:pt idx="4">
                  <c:v>3330</c:v>
                </c:pt>
                <c:pt idx="5">
                  <c:v>0</c:v>
                </c:pt>
                <c:pt idx="6">
                  <c:v>1730</c:v>
                </c:pt>
                <c:pt idx="7">
                  <c:v>1760</c:v>
                </c:pt>
                <c:pt idx="8">
                  <c:v>1500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3"/>
          <c:tx>
            <c:strRef>
              <c:f>'Племенной график'!$M$53</c:f>
              <c:strCache>
                <c:ptCount val="1"/>
                <c:pt idx="0">
                  <c:v>12.05.15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5875">
              <a:solidFill>
                <a:schemeClr val="accent6">
                  <a:lumMod val="60000"/>
                  <a:lumOff val="40000"/>
                </a:schemeClr>
              </a:solidFill>
            </a:ln>
          </c:spPr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'Племенной график'!$A$54:$A$65</c:f>
              <c:strCache>
                <c:ptCount val="12"/>
                <c:pt idx="0">
                  <c:v>Зойка (Б)</c:v>
                </c:pt>
                <c:pt idx="1">
                  <c:v>Белка (В)</c:v>
                </c:pt>
                <c:pt idx="2">
                  <c:v>Крома (К)</c:v>
                </c:pt>
                <c:pt idx="3">
                  <c:v>Машка (Дв)</c:v>
                </c:pt>
                <c:pt idx="4">
                  <c:v>Трусь (А)</c:v>
                </c:pt>
                <c:pt idx="5">
                  <c:v>Лавр (Л)</c:v>
                </c:pt>
                <c:pt idx="6">
                  <c:v>Св. серый (Дв)</c:v>
                </c:pt>
                <c:pt idx="7">
                  <c:v>Коричн (Дв)</c:v>
                </c:pt>
                <c:pt idx="8">
                  <c:v>Чернушка (Дв)</c:v>
                </c:pt>
                <c:pt idx="9">
                  <c:v>Круг (Ка)</c:v>
                </c:pt>
                <c:pt idx="10">
                  <c:v>Кол (Ка)</c:v>
                </c:pt>
                <c:pt idx="11">
                  <c:v>Самка (Ка)</c:v>
                </c:pt>
              </c:strCache>
            </c:strRef>
          </c:cat>
          <c:val>
            <c:numRef>
              <c:f>'Племенной график'!$M$54:$M$65</c:f>
              <c:numCache>
                <c:formatCode>General</c:formatCode>
                <c:ptCount val="12"/>
                <c:pt idx="0">
                  <c:v>3550</c:v>
                </c:pt>
                <c:pt idx="1">
                  <c:v>3290</c:v>
                </c:pt>
                <c:pt idx="2">
                  <c:v>0</c:v>
                </c:pt>
                <c:pt idx="3">
                  <c:v>1890</c:v>
                </c:pt>
                <c:pt idx="4">
                  <c:v>3500</c:v>
                </c:pt>
                <c:pt idx="5">
                  <c:v>0</c:v>
                </c:pt>
                <c:pt idx="6">
                  <c:v>2005</c:v>
                </c:pt>
                <c:pt idx="7">
                  <c:v>1965</c:v>
                </c:pt>
                <c:pt idx="8">
                  <c:v>1690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4"/>
          <c:tx>
            <c:strRef>
              <c:f>'Племенной график'!$Q$53</c:f>
              <c:strCache>
                <c:ptCount val="1"/>
                <c:pt idx="0">
                  <c:v>20.05.15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accent1"/>
              </a:solidFill>
            </a:ln>
          </c:spPr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'Племенной график'!$A$54:$A$65</c:f>
              <c:strCache>
                <c:ptCount val="12"/>
                <c:pt idx="0">
                  <c:v>Зойка (Б)</c:v>
                </c:pt>
                <c:pt idx="1">
                  <c:v>Белка (В)</c:v>
                </c:pt>
                <c:pt idx="2">
                  <c:v>Крома (К)</c:v>
                </c:pt>
                <c:pt idx="3">
                  <c:v>Машка (Дв)</c:v>
                </c:pt>
                <c:pt idx="4">
                  <c:v>Трусь (А)</c:v>
                </c:pt>
                <c:pt idx="5">
                  <c:v>Лавр (Л)</c:v>
                </c:pt>
                <c:pt idx="6">
                  <c:v>Св. серый (Дв)</c:v>
                </c:pt>
                <c:pt idx="7">
                  <c:v>Коричн (Дв)</c:v>
                </c:pt>
                <c:pt idx="8">
                  <c:v>Чернушка (Дв)</c:v>
                </c:pt>
                <c:pt idx="9">
                  <c:v>Круг (Ка)</c:v>
                </c:pt>
                <c:pt idx="10">
                  <c:v>Кол (Ка)</c:v>
                </c:pt>
                <c:pt idx="11">
                  <c:v>Самка (Ка)</c:v>
                </c:pt>
              </c:strCache>
            </c:strRef>
          </c:cat>
          <c:val>
            <c:numRef>
              <c:f>'Племенной график'!$Q$54:$Q$65</c:f>
              <c:numCache>
                <c:formatCode>General</c:formatCode>
                <c:ptCount val="12"/>
                <c:pt idx="0">
                  <c:v>3750</c:v>
                </c:pt>
                <c:pt idx="1">
                  <c:v>3600</c:v>
                </c:pt>
                <c:pt idx="2">
                  <c:v>0</c:v>
                </c:pt>
                <c:pt idx="3">
                  <c:v>2240</c:v>
                </c:pt>
                <c:pt idx="4">
                  <c:v>3415</c:v>
                </c:pt>
                <c:pt idx="5">
                  <c:v>0</c:v>
                </c:pt>
                <c:pt idx="6">
                  <c:v>2420</c:v>
                </c:pt>
                <c:pt idx="7">
                  <c:v>2300</c:v>
                </c:pt>
                <c:pt idx="8">
                  <c:v>2005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5"/>
          <c:tx>
            <c:strRef>
              <c:f>'Племенной график'!$W$53</c:f>
              <c:strCache>
                <c:ptCount val="1"/>
                <c:pt idx="0">
                  <c:v>27.05.15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'Племенной график'!$A$54:$A$65</c:f>
              <c:strCache>
                <c:ptCount val="12"/>
                <c:pt idx="0">
                  <c:v>Зойка (Б)</c:v>
                </c:pt>
                <c:pt idx="1">
                  <c:v>Белка (В)</c:v>
                </c:pt>
                <c:pt idx="2">
                  <c:v>Крома (К)</c:v>
                </c:pt>
                <c:pt idx="3">
                  <c:v>Машка (Дв)</c:v>
                </c:pt>
                <c:pt idx="4">
                  <c:v>Трусь (А)</c:v>
                </c:pt>
                <c:pt idx="5">
                  <c:v>Лавр (Л)</c:v>
                </c:pt>
                <c:pt idx="6">
                  <c:v>Св. серый (Дв)</c:v>
                </c:pt>
                <c:pt idx="7">
                  <c:v>Коричн (Дв)</c:v>
                </c:pt>
                <c:pt idx="8">
                  <c:v>Чернушка (Дв)</c:v>
                </c:pt>
                <c:pt idx="9">
                  <c:v>Круг (Ка)</c:v>
                </c:pt>
                <c:pt idx="10">
                  <c:v>Кол (Ка)</c:v>
                </c:pt>
                <c:pt idx="11">
                  <c:v>Самка (Ка)</c:v>
                </c:pt>
              </c:strCache>
            </c:strRef>
          </c:cat>
          <c:val>
            <c:numRef>
              <c:f>'Племенной график'!$W$54:$W$65</c:f>
              <c:numCache>
                <c:formatCode>General</c:formatCode>
                <c:ptCount val="12"/>
                <c:pt idx="0">
                  <c:v>3940</c:v>
                </c:pt>
                <c:pt idx="1">
                  <c:v>3650</c:v>
                </c:pt>
                <c:pt idx="2">
                  <c:v>2130</c:v>
                </c:pt>
                <c:pt idx="3">
                  <c:v>2520</c:v>
                </c:pt>
                <c:pt idx="4">
                  <c:v>3500</c:v>
                </c:pt>
                <c:pt idx="5">
                  <c:v>2150</c:v>
                </c:pt>
                <c:pt idx="6">
                  <c:v>2650</c:v>
                </c:pt>
                <c:pt idx="7">
                  <c:v>2500</c:v>
                </c:pt>
                <c:pt idx="8">
                  <c:v>2295</c:v>
                </c:pt>
                <c:pt idx="9">
                  <c:v>1090</c:v>
                </c:pt>
                <c:pt idx="10">
                  <c:v>1070</c:v>
                </c:pt>
                <c:pt idx="11">
                  <c:v>1280</c:v>
                </c:pt>
              </c:numCache>
            </c:numRef>
          </c:val>
        </c:ser>
        <c:ser>
          <c:idx val="3"/>
          <c:order val="6"/>
          <c:tx>
            <c:strRef>
              <c:f>'Племенной график'!$AA$53</c:f>
              <c:strCache>
                <c:ptCount val="1"/>
                <c:pt idx="0">
                  <c:v>03.06.15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'Племенной график'!$A$54:$A$65</c:f>
              <c:strCache>
                <c:ptCount val="12"/>
                <c:pt idx="0">
                  <c:v>Зойка (Б)</c:v>
                </c:pt>
                <c:pt idx="1">
                  <c:v>Белка (В)</c:v>
                </c:pt>
                <c:pt idx="2">
                  <c:v>Крома (К)</c:v>
                </c:pt>
                <c:pt idx="3">
                  <c:v>Машка (Дв)</c:v>
                </c:pt>
                <c:pt idx="4">
                  <c:v>Трусь (А)</c:v>
                </c:pt>
                <c:pt idx="5">
                  <c:v>Лавр (Л)</c:v>
                </c:pt>
                <c:pt idx="6">
                  <c:v>Св. серый (Дв)</c:v>
                </c:pt>
                <c:pt idx="7">
                  <c:v>Коричн (Дв)</c:v>
                </c:pt>
                <c:pt idx="8">
                  <c:v>Чернушка (Дв)</c:v>
                </c:pt>
                <c:pt idx="9">
                  <c:v>Круг (Ка)</c:v>
                </c:pt>
                <c:pt idx="10">
                  <c:v>Кол (Ка)</c:v>
                </c:pt>
                <c:pt idx="11">
                  <c:v>Самка (Ка)</c:v>
                </c:pt>
              </c:strCache>
            </c:strRef>
          </c:cat>
          <c:val>
            <c:numRef>
              <c:f>'Племенной график'!$AA$54:$AA$65</c:f>
              <c:numCache>
                <c:formatCode>General</c:formatCode>
                <c:ptCount val="12"/>
                <c:pt idx="0">
                  <c:v>4225</c:v>
                </c:pt>
                <c:pt idx="1">
                  <c:v>3970</c:v>
                </c:pt>
                <c:pt idx="2">
                  <c:v>2470</c:v>
                </c:pt>
                <c:pt idx="3">
                  <c:v>2840</c:v>
                </c:pt>
                <c:pt idx="4">
                  <c:v>3450</c:v>
                </c:pt>
                <c:pt idx="5">
                  <c:v>2360</c:v>
                </c:pt>
                <c:pt idx="6">
                  <c:v>3060</c:v>
                </c:pt>
                <c:pt idx="7">
                  <c:v>2800</c:v>
                </c:pt>
                <c:pt idx="8">
                  <c:v>2550</c:v>
                </c:pt>
                <c:pt idx="9">
                  <c:v>1220</c:v>
                </c:pt>
                <c:pt idx="10">
                  <c:v>1280</c:v>
                </c:pt>
                <c:pt idx="11">
                  <c:v>1450</c:v>
                </c:pt>
              </c:numCache>
            </c:numRef>
          </c:val>
        </c:ser>
        <c:ser>
          <c:idx val="10"/>
          <c:order val="10"/>
          <c:tx>
            <c:strRef>
              <c:f>'Племенной график'!$AE$53</c:f>
              <c:strCache>
                <c:ptCount val="1"/>
                <c:pt idx="0">
                  <c:v>10.06.15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'Племенной график'!$A$54:$A$65</c:f>
              <c:strCache>
                <c:ptCount val="12"/>
                <c:pt idx="0">
                  <c:v>Зойка (Б)</c:v>
                </c:pt>
                <c:pt idx="1">
                  <c:v>Белка (В)</c:v>
                </c:pt>
                <c:pt idx="2">
                  <c:v>Крома (К)</c:v>
                </c:pt>
                <c:pt idx="3">
                  <c:v>Машка (Дв)</c:v>
                </c:pt>
                <c:pt idx="4">
                  <c:v>Трусь (А)</c:v>
                </c:pt>
                <c:pt idx="5">
                  <c:v>Лавр (Л)</c:v>
                </c:pt>
                <c:pt idx="6">
                  <c:v>Св. серый (Дв)</c:v>
                </c:pt>
                <c:pt idx="7">
                  <c:v>Коричн (Дв)</c:v>
                </c:pt>
                <c:pt idx="8">
                  <c:v>Чернушка (Дв)</c:v>
                </c:pt>
                <c:pt idx="9">
                  <c:v>Круг (Ка)</c:v>
                </c:pt>
                <c:pt idx="10">
                  <c:v>Кол (Ка)</c:v>
                </c:pt>
                <c:pt idx="11">
                  <c:v>Самка (Ка)</c:v>
                </c:pt>
              </c:strCache>
            </c:strRef>
          </c:cat>
          <c:val>
            <c:numRef>
              <c:f>'Племенной график'!$AE$54:$AE$65</c:f>
              <c:numCache>
                <c:formatCode>General</c:formatCode>
                <c:ptCount val="12"/>
                <c:pt idx="0">
                  <c:v>4550</c:v>
                </c:pt>
                <c:pt idx="1">
                  <c:v>4350</c:v>
                </c:pt>
                <c:pt idx="2">
                  <c:v>2790</c:v>
                </c:pt>
                <c:pt idx="3">
                  <c:v>3100</c:v>
                </c:pt>
                <c:pt idx="4">
                  <c:v>3560</c:v>
                </c:pt>
                <c:pt idx="5">
                  <c:v>2490</c:v>
                </c:pt>
                <c:pt idx="6">
                  <c:v>3480</c:v>
                </c:pt>
                <c:pt idx="7">
                  <c:v>3200</c:v>
                </c:pt>
                <c:pt idx="8">
                  <c:v>2700</c:v>
                </c:pt>
                <c:pt idx="9">
                  <c:v>1480</c:v>
                </c:pt>
                <c:pt idx="10">
                  <c:v>1530</c:v>
                </c:pt>
                <c:pt idx="11">
                  <c:v>1690</c:v>
                </c:pt>
              </c:numCache>
            </c:numRef>
          </c:val>
        </c:ser>
        <c:ser>
          <c:idx val="11"/>
          <c:order val="11"/>
          <c:tx>
            <c:strRef>
              <c:f>'Племенной график'!$AI$53</c:f>
              <c:strCache>
                <c:ptCount val="1"/>
                <c:pt idx="0">
                  <c:v>17.06.15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val>
            <c:numRef>
              <c:f>'Племенной график'!$AI$54:$AI$65</c:f>
              <c:numCache>
                <c:formatCode>General</c:formatCode>
                <c:ptCount val="12"/>
                <c:pt idx="0">
                  <c:v>4600</c:v>
                </c:pt>
                <c:pt idx="1">
                  <c:v>4400</c:v>
                </c:pt>
                <c:pt idx="2">
                  <c:v>3200</c:v>
                </c:pt>
                <c:pt idx="3">
                  <c:v>3500</c:v>
                </c:pt>
                <c:pt idx="4">
                  <c:v>3470</c:v>
                </c:pt>
                <c:pt idx="5">
                  <c:v>2550</c:v>
                </c:pt>
                <c:pt idx="6">
                  <c:v>3570</c:v>
                </c:pt>
                <c:pt idx="7">
                  <c:v>3350</c:v>
                </c:pt>
                <c:pt idx="8">
                  <c:v>3100</c:v>
                </c:pt>
                <c:pt idx="9">
                  <c:v>1650</c:v>
                </c:pt>
                <c:pt idx="10">
                  <c:v>1750</c:v>
                </c:pt>
                <c:pt idx="11">
                  <c:v>1800</c:v>
                </c:pt>
              </c:numCache>
            </c:numRef>
          </c:val>
        </c:ser>
        <c:ser>
          <c:idx val="12"/>
          <c:order val="12"/>
          <c:tx>
            <c:strRef>
              <c:f>'Племенной график'!$AO$53</c:f>
              <c:strCache>
                <c:ptCount val="1"/>
                <c:pt idx="0">
                  <c:v>24.06.15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val>
            <c:numRef>
              <c:f>'Племенной график'!$AO$54:$AO$65</c:f>
              <c:numCache>
                <c:formatCode>General</c:formatCode>
                <c:ptCount val="12"/>
                <c:pt idx="0">
                  <c:v>4400</c:v>
                </c:pt>
                <c:pt idx="1">
                  <c:v>4300</c:v>
                </c:pt>
                <c:pt idx="2">
                  <c:v>3570</c:v>
                </c:pt>
                <c:pt idx="3">
                  <c:v>3900</c:v>
                </c:pt>
                <c:pt idx="4">
                  <c:v>3590</c:v>
                </c:pt>
                <c:pt idx="5">
                  <c:v>2600</c:v>
                </c:pt>
                <c:pt idx="6">
                  <c:v>3800</c:v>
                </c:pt>
                <c:pt idx="7">
                  <c:v>3620</c:v>
                </c:pt>
                <c:pt idx="8">
                  <c:v>3550</c:v>
                </c:pt>
                <c:pt idx="9">
                  <c:v>2000</c:v>
                </c:pt>
                <c:pt idx="10">
                  <c:v>2030</c:v>
                </c:pt>
                <c:pt idx="11">
                  <c:v>2160</c:v>
                </c:pt>
              </c:numCache>
            </c:numRef>
          </c:val>
        </c:ser>
        <c:overlap val="-41"/>
        <c:axId val="77213056"/>
        <c:axId val="77227136"/>
      </c:barChart>
      <c:lineChart>
        <c:grouping val="standard"/>
        <c:ser>
          <c:idx val="6"/>
          <c:order val="9"/>
          <c:tx>
            <c:strRef>
              <c:f>'Племенной график'!$BG$53</c:f>
              <c:strCache>
                <c:ptCount val="1"/>
                <c:pt idx="0">
                  <c:v>Всего прибавка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showVal val="1"/>
            </c:dLbl>
            <c:dLbl>
              <c:idx val="8"/>
              <c:showVal val="1"/>
            </c:dLbl>
            <c:spPr>
              <a:solidFill>
                <a:srgbClr val="00B0F0"/>
              </a:solidFill>
            </c:spPr>
            <c:dLblPos val="ctr"/>
            <c:showVal val="1"/>
          </c:dLbls>
          <c:val>
            <c:numRef>
              <c:f>'Племенной график'!$BG$54:$BG$65</c:f>
              <c:numCache>
                <c:formatCode>General</c:formatCode>
                <c:ptCount val="12"/>
                <c:pt idx="0">
                  <c:v>1270</c:v>
                </c:pt>
                <c:pt idx="1">
                  <c:v>1730</c:v>
                </c:pt>
                <c:pt idx="2">
                  <c:v>1960</c:v>
                </c:pt>
                <c:pt idx="3">
                  <c:v>3280</c:v>
                </c:pt>
                <c:pt idx="5">
                  <c:v>830</c:v>
                </c:pt>
                <c:pt idx="6">
                  <c:v>3040</c:v>
                </c:pt>
                <c:pt idx="7">
                  <c:v>2620</c:v>
                </c:pt>
                <c:pt idx="8">
                  <c:v>3040</c:v>
                </c:pt>
                <c:pt idx="9">
                  <c:v>1350</c:v>
                </c:pt>
                <c:pt idx="10">
                  <c:v>1250</c:v>
                </c:pt>
                <c:pt idx="11">
                  <c:v>1260</c:v>
                </c:pt>
              </c:numCache>
            </c:numRef>
          </c:val>
        </c:ser>
        <c:marker val="1"/>
        <c:axId val="77213056"/>
        <c:axId val="77227136"/>
      </c:lineChart>
      <c:lineChart>
        <c:grouping val="standard"/>
        <c:ser>
          <c:idx val="5"/>
          <c:order val="7"/>
          <c:tx>
            <c:strRef>
              <c:f>'Племенной график'!$AJ$53</c:f>
              <c:strCache>
                <c:ptCount val="1"/>
                <c:pt idx="0">
                  <c:v>Прибавка 8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prstClr val="white">
                    <a:lumMod val="65000"/>
                  </a:prstClr>
                </a:solidFill>
              </a:ln>
            </c:spPr>
          </c:marker>
          <c:dLbls>
            <c:dLbl>
              <c:idx val="1"/>
              <c:dLblPos val="r"/>
              <c:showVal val="1"/>
            </c:dLbl>
            <c:dLbl>
              <c:idx val="2"/>
              <c:showVal val="1"/>
            </c:dLbl>
            <c:dLblPos val="l"/>
            <c:showVal val="1"/>
          </c:dLbls>
          <c:cat>
            <c:strRef>
              <c:f>'Племенной график'!$A$54:$A$65</c:f>
              <c:strCache>
                <c:ptCount val="12"/>
                <c:pt idx="0">
                  <c:v>Зойка (Б)</c:v>
                </c:pt>
                <c:pt idx="1">
                  <c:v>Белка (В)</c:v>
                </c:pt>
                <c:pt idx="2">
                  <c:v>Крома (К)</c:v>
                </c:pt>
                <c:pt idx="3">
                  <c:v>Машка (Дв)</c:v>
                </c:pt>
                <c:pt idx="4">
                  <c:v>Трусь (А)</c:v>
                </c:pt>
                <c:pt idx="5">
                  <c:v>Лавр (Л)</c:v>
                </c:pt>
                <c:pt idx="6">
                  <c:v>Св. серый (Дв)</c:v>
                </c:pt>
                <c:pt idx="7">
                  <c:v>Коричн (Дв)</c:v>
                </c:pt>
                <c:pt idx="8">
                  <c:v>Чернушка (Дв)</c:v>
                </c:pt>
                <c:pt idx="9">
                  <c:v>Круг (Ка)</c:v>
                </c:pt>
                <c:pt idx="10">
                  <c:v>Кол (Ка)</c:v>
                </c:pt>
                <c:pt idx="11">
                  <c:v>Самка (Ка)</c:v>
                </c:pt>
              </c:strCache>
            </c:strRef>
          </c:cat>
          <c:val>
            <c:numRef>
              <c:f>'Племенной график'!$AJ$54:$AJ$65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410</c:v>
                </c:pt>
                <c:pt idx="3">
                  <c:v>400</c:v>
                </c:pt>
                <c:pt idx="4">
                  <c:v>-90</c:v>
                </c:pt>
                <c:pt idx="5">
                  <c:v>60</c:v>
                </c:pt>
                <c:pt idx="6">
                  <c:v>90</c:v>
                </c:pt>
                <c:pt idx="7">
                  <c:v>150</c:v>
                </c:pt>
                <c:pt idx="8">
                  <c:v>400</c:v>
                </c:pt>
                <c:pt idx="9">
                  <c:v>170</c:v>
                </c:pt>
                <c:pt idx="10">
                  <c:v>220</c:v>
                </c:pt>
                <c:pt idx="11">
                  <c:v>110</c:v>
                </c:pt>
              </c:numCache>
            </c:numRef>
          </c:val>
          <c:smooth val="1"/>
        </c:ser>
        <c:ser>
          <c:idx val="9"/>
          <c:order val="8"/>
          <c:tx>
            <c:strRef>
              <c:f>'Племенной график'!$AP$53</c:f>
              <c:strCache>
                <c:ptCount val="1"/>
                <c:pt idx="0">
                  <c:v>Прибавка 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dLbl>
              <c:idx val="1"/>
              <c:dLblPos val="l"/>
              <c:showVal val="1"/>
            </c:dLbl>
            <c:dLbl>
              <c:idx val="2"/>
              <c:dLblPos val="l"/>
              <c:showVal val="1"/>
            </c:dLbl>
            <c:dLbl>
              <c:idx val="3"/>
              <c:dLblPos val="l"/>
              <c:showVal val="1"/>
            </c:dLbl>
            <c:dLbl>
              <c:idx val="5"/>
              <c:dLblPos val="l"/>
              <c:showVal val="1"/>
            </c:dLbl>
            <c:dLbl>
              <c:idx val="7"/>
              <c:dLblPos val="l"/>
              <c:showVal val="1"/>
            </c:dLbl>
            <c:dLbl>
              <c:idx val="9"/>
              <c:dLblPos val="l"/>
              <c:showVal val="1"/>
            </c:dLbl>
            <c:showVal val="1"/>
          </c:dLbls>
          <c:cat>
            <c:strRef>
              <c:f>'Племенной график'!$A$54:$A$65</c:f>
              <c:strCache>
                <c:ptCount val="12"/>
                <c:pt idx="0">
                  <c:v>Зойка (Б)</c:v>
                </c:pt>
                <c:pt idx="1">
                  <c:v>Белка (В)</c:v>
                </c:pt>
                <c:pt idx="2">
                  <c:v>Крома (К)</c:v>
                </c:pt>
                <c:pt idx="3">
                  <c:v>Машка (Дв)</c:v>
                </c:pt>
                <c:pt idx="4">
                  <c:v>Трусь (А)</c:v>
                </c:pt>
                <c:pt idx="5">
                  <c:v>Лавр (Л)</c:v>
                </c:pt>
                <c:pt idx="6">
                  <c:v>Св. серый (Дв)</c:v>
                </c:pt>
                <c:pt idx="7">
                  <c:v>Коричн (Дв)</c:v>
                </c:pt>
                <c:pt idx="8">
                  <c:v>Чернушка (Дв)</c:v>
                </c:pt>
                <c:pt idx="9">
                  <c:v>Круг (Ка)</c:v>
                </c:pt>
                <c:pt idx="10">
                  <c:v>Кол (Ка)</c:v>
                </c:pt>
                <c:pt idx="11">
                  <c:v>Самка (Ка)</c:v>
                </c:pt>
              </c:strCache>
            </c:strRef>
          </c:cat>
          <c:val>
            <c:numRef>
              <c:f>'Племенной график'!$AP$54:$AP$65</c:f>
              <c:numCache>
                <c:formatCode>General</c:formatCode>
                <c:ptCount val="12"/>
                <c:pt idx="0">
                  <c:v>-200</c:v>
                </c:pt>
                <c:pt idx="1">
                  <c:v>-100</c:v>
                </c:pt>
                <c:pt idx="2">
                  <c:v>370</c:v>
                </c:pt>
                <c:pt idx="3">
                  <c:v>400</c:v>
                </c:pt>
                <c:pt idx="4">
                  <c:v>120</c:v>
                </c:pt>
                <c:pt idx="5">
                  <c:v>50</c:v>
                </c:pt>
                <c:pt idx="6">
                  <c:v>230</c:v>
                </c:pt>
                <c:pt idx="7">
                  <c:v>270</c:v>
                </c:pt>
                <c:pt idx="8">
                  <c:v>450</c:v>
                </c:pt>
                <c:pt idx="9">
                  <c:v>350</c:v>
                </c:pt>
                <c:pt idx="10">
                  <c:v>280</c:v>
                </c:pt>
                <c:pt idx="11">
                  <c:v>360</c:v>
                </c:pt>
              </c:numCache>
            </c:numRef>
          </c:val>
          <c:smooth val="1"/>
        </c:ser>
        <c:marker val="1"/>
        <c:axId val="77242752"/>
        <c:axId val="77228672"/>
      </c:lineChart>
      <c:catAx>
        <c:axId val="77213056"/>
        <c:scaling>
          <c:orientation val="minMax"/>
        </c:scaling>
        <c:axPos val="b"/>
        <c:majorGridlines/>
        <c:numFmt formatCode="General" sourceLinked="1"/>
        <c:majorTickMark val="in"/>
        <c:tickLblPos val="nextTo"/>
        <c:spPr>
          <a:ln w="12700">
            <a:bevel/>
          </a:ln>
        </c:spPr>
        <c:txPr>
          <a:bodyPr rot="0" vert="horz" anchor="b" anchorCtr="1"/>
          <a:lstStyle/>
          <a:p>
            <a:pPr>
              <a:defRPr/>
            </a:pPr>
            <a:endParaRPr lang="ru-RU"/>
          </a:p>
        </c:txPr>
        <c:crossAx val="77227136"/>
        <c:crosses val="autoZero"/>
        <c:auto val="1"/>
        <c:lblAlgn val="ctr"/>
        <c:lblOffset val="100"/>
        <c:tickMarkSkip val="1"/>
      </c:catAx>
      <c:valAx>
        <c:axId val="772271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77213056"/>
        <c:crosses val="autoZero"/>
        <c:crossBetween val="between"/>
      </c:valAx>
      <c:valAx>
        <c:axId val="77228672"/>
        <c:scaling>
          <c:orientation val="minMax"/>
        </c:scaling>
        <c:axPos val="r"/>
        <c:numFmt formatCode="General" sourceLinked="1"/>
        <c:majorTickMark val="none"/>
        <c:tickLblPos val="nextTo"/>
        <c:crossAx val="77242752"/>
        <c:crosses val="max"/>
        <c:crossBetween val="between"/>
      </c:valAx>
      <c:catAx>
        <c:axId val="77242752"/>
        <c:scaling>
          <c:orientation val="minMax"/>
        </c:scaling>
        <c:delete val="1"/>
        <c:axPos val="b"/>
        <c:tickLblPos val="none"/>
        <c:crossAx val="77228672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  <c:spPr>
    <a:noFill/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42</xdr:col>
      <xdr:colOff>85724</xdr:colOff>
      <xdr:row>26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topLeftCell="C1" zoomScaleNormal="100" workbookViewId="0">
      <selection activeCell="F22" sqref="F22"/>
    </sheetView>
  </sheetViews>
  <sheetFormatPr defaultRowHeight="12.75"/>
  <cols>
    <col min="1" max="1" width="1.28515625" customWidth="1"/>
    <col min="2" max="2" width="12.7109375" bestFit="1" customWidth="1"/>
    <col min="3" max="3" width="23.5703125" bestFit="1" customWidth="1"/>
    <col min="4" max="4" width="11.28515625" bestFit="1" customWidth="1"/>
    <col min="5" max="5" width="14" style="1" bestFit="1" customWidth="1"/>
    <col min="6" max="6" width="14.140625" bestFit="1" customWidth="1"/>
    <col min="7" max="7" width="14.140625" customWidth="1"/>
    <col min="8" max="8" width="16.7109375" bestFit="1" customWidth="1"/>
    <col min="9" max="9" width="21.140625" bestFit="1" customWidth="1"/>
    <col min="10" max="11" width="14.140625" customWidth="1"/>
    <col min="12" max="12" width="14.140625" style="1" bestFit="1" customWidth="1"/>
    <col min="13" max="13" width="2.85546875" style="1" customWidth="1"/>
    <col min="14" max="14" width="23.5703125" bestFit="1" customWidth="1"/>
    <col min="15" max="15" width="11.5703125" style="1" bestFit="1" customWidth="1"/>
    <col min="16" max="16" width="16.85546875" bestFit="1" customWidth="1"/>
    <col min="17" max="18" width="16.85546875" customWidth="1"/>
    <col min="19" max="20" width="21.140625" bestFit="1" customWidth="1"/>
    <col min="21" max="21" width="20.85546875" bestFit="1" customWidth="1"/>
    <col min="22" max="22" width="8.140625" bestFit="1" customWidth="1"/>
  </cols>
  <sheetData>
    <row r="1" spans="2:22" ht="6" customHeight="1" thickBot="1"/>
    <row r="2" spans="2:22" ht="30.75" customHeight="1" thickBot="1">
      <c r="B2" s="9">
        <f ca="1">TODAY()</f>
        <v>42197</v>
      </c>
      <c r="C2" s="211" t="s">
        <v>13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6"/>
      <c r="O2" s="6"/>
    </row>
    <row r="3" spans="2:22" ht="21" thickBot="1">
      <c r="B3" s="10"/>
      <c r="C3" s="219" t="s">
        <v>15</v>
      </c>
      <c r="D3" s="220"/>
      <c r="E3" s="219" t="s">
        <v>12</v>
      </c>
      <c r="F3" s="294"/>
      <c r="G3" s="294"/>
      <c r="H3" s="294"/>
      <c r="I3" s="294"/>
      <c r="J3" s="291" t="s">
        <v>98</v>
      </c>
      <c r="K3" s="292"/>
      <c r="L3" s="293"/>
      <c r="M3" s="20"/>
      <c r="N3" s="50" t="s">
        <v>81</v>
      </c>
      <c r="O3" s="48"/>
      <c r="T3" s="44"/>
      <c r="U3" s="44"/>
      <c r="V3" s="44"/>
    </row>
    <row r="4" spans="2:22" ht="20.25">
      <c r="B4" s="10"/>
      <c r="C4" s="221"/>
      <c r="D4" s="222"/>
      <c r="E4" s="113" t="s">
        <v>25</v>
      </c>
      <c r="F4" s="105" t="s">
        <v>26</v>
      </c>
      <c r="G4" s="105" t="s">
        <v>96</v>
      </c>
      <c r="H4" s="105" t="s">
        <v>112</v>
      </c>
      <c r="I4" s="105" t="s">
        <v>116</v>
      </c>
      <c r="J4" s="114" t="s">
        <v>97</v>
      </c>
      <c r="K4" s="114" t="s">
        <v>126</v>
      </c>
      <c r="L4" s="114"/>
      <c r="M4" s="21"/>
      <c r="N4" s="51" t="s">
        <v>82</v>
      </c>
      <c r="O4" s="49"/>
      <c r="T4" s="44"/>
      <c r="U4" s="44"/>
      <c r="V4" s="44"/>
    </row>
    <row r="5" spans="2:22" ht="18" customHeight="1" thickBot="1">
      <c r="B5" s="10"/>
      <c r="C5" s="223" t="s">
        <v>19</v>
      </c>
      <c r="D5" s="224"/>
      <c r="E5" s="26">
        <v>1</v>
      </c>
      <c r="F5" s="26">
        <v>2</v>
      </c>
      <c r="G5" s="26">
        <v>3</v>
      </c>
      <c r="H5" s="26">
        <v>4</v>
      </c>
      <c r="I5" s="26">
        <v>11</v>
      </c>
      <c r="J5" s="26">
        <v>9</v>
      </c>
      <c r="K5" s="26">
        <v>6</v>
      </c>
      <c r="L5" s="26"/>
      <c r="M5" s="21"/>
      <c r="N5" s="217"/>
      <c r="O5" s="217"/>
      <c r="P5" s="44"/>
      <c r="Q5" s="44"/>
      <c r="R5" s="44"/>
      <c r="S5" s="44"/>
      <c r="T5" s="44"/>
      <c r="U5" s="44"/>
      <c r="V5" s="44"/>
    </row>
    <row r="6" spans="2:22" ht="18.75" thickBot="1">
      <c r="B6" s="10"/>
      <c r="C6" s="225" t="s">
        <v>3</v>
      </c>
      <c r="D6" s="226"/>
      <c r="E6" s="29">
        <v>42113</v>
      </c>
      <c r="F6" s="29">
        <v>42113</v>
      </c>
      <c r="G6" s="29">
        <v>42148</v>
      </c>
      <c r="H6" s="29">
        <v>42113</v>
      </c>
      <c r="I6" s="29">
        <v>42113</v>
      </c>
      <c r="J6" s="29">
        <v>42149</v>
      </c>
      <c r="K6" s="29">
        <v>42113</v>
      </c>
      <c r="L6" s="29"/>
      <c r="M6" s="22"/>
      <c r="N6" s="218"/>
      <c r="O6" s="218"/>
      <c r="P6" s="72" t="s">
        <v>118</v>
      </c>
      <c r="Q6" s="72" t="s">
        <v>119</v>
      </c>
      <c r="R6" s="101"/>
      <c r="S6" s="101"/>
      <c r="T6" s="44"/>
    </row>
    <row r="7" spans="2:22" ht="25.5">
      <c r="B7" s="10"/>
      <c r="C7" s="227" t="s">
        <v>2</v>
      </c>
      <c r="D7" s="228"/>
      <c r="E7" s="109" t="str">
        <f>DATEDIF(E8,E6, "ym")&amp;"мес."&amp;DATEDIF(E8,E6,"md")&amp;"дн."</f>
        <v>2мес.22дн.</v>
      </c>
      <c r="F7" s="109" t="str">
        <f>DATEDIF(F8,F6, "ym")&amp;"мес."&amp;DATEDIF(F8,F6,"md")&amp;"дн."</f>
        <v>2мес.22дн.</v>
      </c>
      <c r="G7" s="109" t="str">
        <f t="shared" ref="G7:K7" si="0">DATEDIF(G8,G6, "ym")&amp;"мес."&amp;DATEDIF(G8,G6,"md")&amp;"дн."</f>
        <v>3мес.0дн.</v>
      </c>
      <c r="H7" s="109" t="str">
        <f t="shared" si="0"/>
        <v>1мес.14дн.</v>
      </c>
      <c r="I7" s="109" t="str">
        <f t="shared" si="0"/>
        <v>1мес.14дн.</v>
      </c>
      <c r="J7" s="109" t="str">
        <f t="shared" si="0"/>
        <v>2мес.20дн.</v>
      </c>
      <c r="K7" s="109" t="str">
        <f t="shared" si="0"/>
        <v>1мес.14дн.</v>
      </c>
      <c r="L7" s="109"/>
      <c r="M7" s="23"/>
      <c r="N7" s="57" t="s">
        <v>95</v>
      </c>
      <c r="O7" s="67" t="s">
        <v>18</v>
      </c>
      <c r="P7" s="70">
        <v>42068</v>
      </c>
      <c r="Q7" s="54">
        <v>42100</v>
      </c>
      <c r="R7" s="101"/>
      <c r="S7" s="101"/>
      <c r="T7" s="44"/>
    </row>
    <row r="8" spans="2:22" ht="25.5">
      <c r="B8" s="10"/>
      <c r="C8" s="225" t="s">
        <v>0</v>
      </c>
      <c r="D8" s="226"/>
      <c r="E8" s="110">
        <v>42032</v>
      </c>
      <c r="F8" s="110">
        <v>42032</v>
      </c>
      <c r="G8" s="110">
        <v>42059</v>
      </c>
      <c r="H8" s="110">
        <v>42068</v>
      </c>
      <c r="I8" s="110">
        <v>42068</v>
      </c>
      <c r="J8" s="110">
        <v>42068</v>
      </c>
      <c r="K8" s="110">
        <v>42068</v>
      </c>
      <c r="L8" s="110"/>
      <c r="M8" s="24"/>
      <c r="N8" s="58"/>
      <c r="O8" s="68" t="s">
        <v>99</v>
      </c>
      <c r="P8" s="71">
        <f>P7+90</f>
        <v>42158</v>
      </c>
      <c r="Q8" s="99" t="s">
        <v>114</v>
      </c>
    </row>
    <row r="9" spans="2:22">
      <c r="B9" s="10"/>
      <c r="C9" s="225" t="s">
        <v>1</v>
      </c>
      <c r="D9" s="226"/>
      <c r="E9" s="111" t="str">
        <f ca="1">DATEDIF(E8,B2,"ym")&amp;"мес."&amp;DATEDIF(E8,B2,"md")&amp;"дн."</f>
        <v>5мес.14дн.</v>
      </c>
      <c r="F9" s="111" t="str">
        <f ca="1">DATEDIF(F8,B2, "ym")&amp;"мес."&amp;DATEDIF(F8,B2,"md")&amp;"дн."</f>
        <v>5мес.14дн.</v>
      </c>
      <c r="G9" s="111" t="str">
        <f ca="1">DATEDIF(G8,B2, "ym")&amp;"мес."&amp;DATEDIF(G8,B2,"md")&amp;"дн."</f>
        <v>4мес.18дн.</v>
      </c>
      <c r="H9" s="111" t="str">
        <f ca="1">DATEDIF(H8,B2, "ym")&amp;"мес."&amp;DATEDIF(H8,B2,"md")&amp;"дн."</f>
        <v>4мес.7дн.</v>
      </c>
      <c r="I9" s="111" t="str">
        <f ca="1">DATEDIF(I8,B2, "ym")&amp;"мес."&amp;DATEDIF(I8,B2,"md")&amp;"дн."</f>
        <v>4мес.7дн.</v>
      </c>
      <c r="J9" s="111" t="str">
        <f ca="1">DATEDIF(J8, B2, "ym")&amp;"мес."&amp;DATEDIF(J8,B2,"md")&amp;"дн."</f>
        <v>4мес.7дн.</v>
      </c>
      <c r="K9" s="111" t="str">
        <f ca="1">DATEDIF(K8,B2, "ym")&amp;"мес."&amp;DATEDIF(K8,B2,"md")&amp;"дн."</f>
        <v>4мес.7дн.</v>
      </c>
      <c r="L9" s="111"/>
      <c r="M9" s="25"/>
      <c r="N9" s="58"/>
      <c r="O9" s="68" t="s">
        <v>75</v>
      </c>
      <c r="P9" s="71">
        <f>P7+100</f>
        <v>42168</v>
      </c>
      <c r="Q9" s="55">
        <f>Q7+100</f>
        <v>42200</v>
      </c>
    </row>
    <row r="10" spans="2:22" ht="13.5" thickBot="1">
      <c r="B10" s="11"/>
      <c r="C10" s="255" t="s">
        <v>24</v>
      </c>
      <c r="D10" s="256"/>
      <c r="E10" s="112" t="str">
        <f>DATEDIF(E8,E18, "ym")&amp;"мес."&amp;DATEDIF(E8,E18,"md")&amp;"дн."</f>
        <v>3мес.22дн.</v>
      </c>
      <c r="F10" s="112" t="str">
        <f t="shared" ref="F10:I10" si="1">DATEDIF(F8,F18, "ym")&amp;"мес."&amp;DATEDIF(F8,F18,"md")&amp;"дн."</f>
        <v>3мес.22дн.</v>
      </c>
      <c r="G10" s="112" t="str">
        <f>DATEDIF(G8,G20, "ym")&amp;"мес."&amp;DATEDIF(G8,G20,"md")&amp;"дн."</f>
        <v>4мес.26дн.</v>
      </c>
      <c r="H10" s="112" t="str">
        <f t="shared" si="1"/>
        <v>3мес.6дн.</v>
      </c>
      <c r="I10" s="112" t="str">
        <f t="shared" si="1"/>
        <v>3мес.6дн.</v>
      </c>
      <c r="J10" s="112" t="str">
        <f>DATEDIF(J8,J20, "ym")&amp;"мес."&amp;DATEDIF(J8,J20,"md")&amp;"дн."</f>
        <v>5мес.4дн.</v>
      </c>
      <c r="K10" s="112" t="str">
        <f>DATEDIF(K8,K20, "ym")&amp;"мес."&amp;DATEDIF(K8,K20,"md")&amp;"дн."</f>
        <v>4мес.15дн.</v>
      </c>
      <c r="L10" s="112"/>
      <c r="M10" s="27"/>
      <c r="N10" s="59"/>
      <c r="O10" s="69" t="s">
        <v>93</v>
      </c>
      <c r="P10" s="102" t="str">
        <f ca="1">DATEDIF(P7, B2, "ym")&amp;"мес."&amp;DATEDIF(P7,B2,"md")&amp;"дн."</f>
        <v>4мес.7дн.</v>
      </c>
      <c r="Q10" s="102" t="str">
        <f ca="1">DATEDIF(Q7, B2, "ym")&amp;"мес."&amp;DATEDIF(Q7,B2,"md")&amp;"дн."</f>
        <v>3мес.6дн.</v>
      </c>
    </row>
    <row r="11" spans="2:22" ht="12.75" customHeight="1" thickBot="1">
      <c r="B11" s="11"/>
      <c r="M11" s="27"/>
      <c r="N11" s="7"/>
      <c r="O11" s="7"/>
      <c r="P11" s="2"/>
      <c r="Q11" s="2"/>
      <c r="R11" s="2"/>
      <c r="S11" s="2"/>
      <c r="T11" s="1"/>
    </row>
    <row r="12" spans="2:22" ht="27" thickBot="1">
      <c r="B12" s="213" t="s">
        <v>11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5"/>
      <c r="O12" s="215"/>
      <c r="P12" s="215"/>
      <c r="Q12" s="215"/>
      <c r="R12" s="215"/>
      <c r="S12" s="215"/>
      <c r="T12" s="216"/>
    </row>
    <row r="13" spans="2:22" ht="27" customHeight="1" thickBot="1">
      <c r="B13" s="202" t="s">
        <v>14</v>
      </c>
      <c r="C13" s="229" t="s">
        <v>16</v>
      </c>
      <c r="D13" s="230"/>
      <c r="E13" s="230"/>
      <c r="F13" s="230"/>
      <c r="G13" s="230"/>
      <c r="H13" s="230"/>
      <c r="I13" s="230"/>
      <c r="J13" s="230"/>
      <c r="K13" s="230"/>
      <c r="L13" s="231"/>
      <c r="M13" s="8"/>
      <c r="N13" s="213" t="s">
        <v>8</v>
      </c>
      <c r="O13" s="214"/>
      <c r="P13" s="214"/>
      <c r="Q13" s="214"/>
      <c r="R13" s="214"/>
      <c r="S13" s="214"/>
      <c r="T13" s="216"/>
      <c r="U13" s="295" t="s">
        <v>78</v>
      </c>
    </row>
    <row r="14" spans="2:22" ht="26.25" customHeight="1" thickBot="1">
      <c r="B14" s="203"/>
      <c r="C14" s="251" t="s">
        <v>15</v>
      </c>
      <c r="D14" s="252"/>
      <c r="E14" s="279" t="s">
        <v>12</v>
      </c>
      <c r="F14" s="280"/>
      <c r="G14" s="280"/>
      <c r="H14" s="280"/>
      <c r="I14" s="281"/>
      <c r="J14" s="291" t="s">
        <v>17</v>
      </c>
      <c r="K14" s="292"/>
      <c r="L14" s="293"/>
      <c r="M14" s="20"/>
      <c r="N14" s="251" t="s">
        <v>15</v>
      </c>
      <c r="O14" s="252"/>
      <c r="P14" s="33" t="str">
        <f>E15</f>
        <v>Зойка (Б)</v>
      </c>
      <c r="Q14" s="33" t="str">
        <f>F15</f>
        <v>Белка (В)</v>
      </c>
      <c r="R14" s="33" t="str">
        <f>G15</f>
        <v>Крома (К)</v>
      </c>
      <c r="S14" s="33" t="str">
        <f>H15</f>
        <v>Машка (Дв)</v>
      </c>
      <c r="T14" s="33" t="str">
        <f>I15</f>
        <v>Чернушка (Дв)</v>
      </c>
      <c r="U14" s="296"/>
    </row>
    <row r="15" spans="2:22" ht="18.75" customHeight="1" thickBot="1">
      <c r="B15" s="204"/>
      <c r="C15" s="253"/>
      <c r="D15" s="254"/>
      <c r="E15" s="73" t="str">
        <f>E4</f>
        <v>Зойка (Б)</v>
      </c>
      <c r="F15" s="73" t="str">
        <f>F4</f>
        <v>Белка (В)</v>
      </c>
      <c r="G15" s="97" t="str">
        <f t="shared" ref="G15:J15" si="2">G4</f>
        <v>Крома (К)</v>
      </c>
      <c r="H15" s="97" t="str">
        <f t="shared" si="2"/>
        <v>Машка (Дв)</v>
      </c>
      <c r="I15" s="97" t="str">
        <f>I4</f>
        <v>Чернушка (Дв)</v>
      </c>
      <c r="J15" s="97" t="str">
        <f t="shared" si="2"/>
        <v>Лавр (Л)</v>
      </c>
      <c r="K15" s="97" t="str">
        <f>K4</f>
        <v>Серый (С)</v>
      </c>
      <c r="L15" s="97">
        <f>L4</f>
        <v>0</v>
      </c>
      <c r="M15" s="10"/>
      <c r="N15" s="253"/>
      <c r="O15" s="254"/>
      <c r="P15" s="92" t="s">
        <v>76</v>
      </c>
      <c r="Q15" s="83" t="s">
        <v>77</v>
      </c>
      <c r="R15" s="83" t="s">
        <v>103</v>
      </c>
      <c r="S15" s="83" t="s">
        <v>104</v>
      </c>
      <c r="T15" s="83" t="s">
        <v>120</v>
      </c>
      <c r="U15" s="297"/>
    </row>
    <row r="16" spans="2:22" ht="12.75" customHeight="1" thickBot="1">
      <c r="B16" s="200" t="s">
        <v>6</v>
      </c>
      <c r="C16" s="257" t="s">
        <v>100</v>
      </c>
      <c r="D16" s="87" t="s">
        <v>102</v>
      </c>
      <c r="E16" s="30">
        <v>42114</v>
      </c>
      <c r="F16" s="30">
        <v>42114</v>
      </c>
      <c r="G16" s="62">
        <v>42141</v>
      </c>
      <c r="H16" s="62">
        <v>42113</v>
      </c>
      <c r="I16" s="62">
        <v>42113</v>
      </c>
      <c r="J16" s="62">
        <v>42153</v>
      </c>
      <c r="K16" s="62">
        <v>42113</v>
      </c>
      <c r="L16" s="30"/>
      <c r="M16" s="10"/>
      <c r="N16" s="289" t="s">
        <v>93</v>
      </c>
      <c r="O16" s="290"/>
      <c r="P16" s="102" t="str">
        <f ca="1">DATEDIF(P17, B2, "ym")&amp;"мес."&amp;DATEDIF(P17,B2,"md")&amp;"дн."</f>
        <v>0мес.21дн.</v>
      </c>
      <c r="Q16" s="102" t="str">
        <f ca="1">DATEDIF(Q17, B2, "ym")&amp;"мес."&amp;DATEDIF(Q17,B2,"md")&amp;"дн."</f>
        <v>0мес.21дн.</v>
      </c>
      <c r="R16" s="102" t="e">
        <f ca="1">DATEDIF(R17, B2, "ym")&amp;"мес."&amp;DATEDIF(R17,B2,"md")&amp;"дн."</f>
        <v>#VALUE!</v>
      </c>
      <c r="S16" s="102" t="str">
        <f ca="1">DATEDIF(S17, B2, "ym")&amp;"мес."&amp;DATEDIF(S17,B2,"md")&amp;"дн."</f>
        <v>0мес.0дн.</v>
      </c>
      <c r="T16" s="102" t="str">
        <f ca="1">DATEDIF(T17, B2, "ym")&amp;"мес."&amp;DATEDIF(T17,B2,"md")&amp;"дн."</f>
        <v>0мес.0дн.</v>
      </c>
      <c r="U16" s="258">
        <v>1</v>
      </c>
    </row>
    <row r="17" spans="2:22" ht="13.5" customHeight="1">
      <c r="B17" s="200"/>
      <c r="C17" s="250"/>
      <c r="D17" s="86" t="s">
        <v>101</v>
      </c>
      <c r="E17" s="75"/>
      <c r="F17" s="75"/>
      <c r="G17" s="74"/>
      <c r="H17" s="74">
        <v>42113</v>
      </c>
      <c r="I17" s="74">
        <v>42113</v>
      </c>
      <c r="J17" s="74">
        <f>J16+14</f>
        <v>42167</v>
      </c>
      <c r="K17" s="74">
        <v>42113</v>
      </c>
      <c r="L17" s="75"/>
      <c r="M17" s="10"/>
      <c r="N17" s="240" t="s">
        <v>9</v>
      </c>
      <c r="O17" s="241"/>
      <c r="P17" s="13">
        <f>E19</f>
        <v>42176</v>
      </c>
      <c r="Q17" s="16">
        <f>F19</f>
        <v>42176</v>
      </c>
      <c r="R17" s="139" t="s">
        <v>131</v>
      </c>
      <c r="S17" s="16">
        <f>H19</f>
        <v>42197</v>
      </c>
      <c r="T17" s="16">
        <f>I19</f>
        <v>42197</v>
      </c>
      <c r="U17" s="259"/>
    </row>
    <row r="18" spans="2:22" ht="13.5" customHeight="1" thickBot="1">
      <c r="B18" s="200"/>
      <c r="C18" s="205" t="s">
        <v>130</v>
      </c>
      <c r="D18" s="206"/>
      <c r="E18" s="32">
        <f>E8+112</f>
        <v>42144</v>
      </c>
      <c r="F18" s="32">
        <f>F8+112</f>
        <v>42144</v>
      </c>
      <c r="G18" s="120"/>
      <c r="H18" s="63">
        <f>H8+98</f>
        <v>42166</v>
      </c>
      <c r="I18" s="63">
        <f>I8+98</f>
        <v>42166</v>
      </c>
      <c r="J18" s="120"/>
      <c r="K18" s="120"/>
      <c r="L18" s="32"/>
      <c r="M18" s="78"/>
      <c r="N18" s="282" t="s">
        <v>10</v>
      </c>
      <c r="O18" s="283"/>
      <c r="P18" s="136">
        <v>8</v>
      </c>
      <c r="Q18" s="93">
        <v>7</v>
      </c>
      <c r="R18" s="93"/>
      <c r="S18" s="93">
        <v>10</v>
      </c>
      <c r="T18" s="93">
        <v>9</v>
      </c>
      <c r="U18" s="259"/>
    </row>
    <row r="19" spans="2:22" ht="12.75" customHeight="1">
      <c r="B19" s="200"/>
      <c r="C19" s="207" t="s">
        <v>4</v>
      </c>
      <c r="D19" s="208"/>
      <c r="E19" s="16">
        <f>E18+32</f>
        <v>42176</v>
      </c>
      <c r="F19" s="121">
        <f>F18+32</f>
        <v>42176</v>
      </c>
      <c r="G19" s="16"/>
      <c r="H19" s="13">
        <f>H18+31</f>
        <v>42197</v>
      </c>
      <c r="I19" s="115">
        <f>I18+31</f>
        <v>42197</v>
      </c>
      <c r="J19" s="121"/>
      <c r="K19" s="16"/>
      <c r="L19" s="13"/>
      <c r="M19" s="247"/>
      <c r="N19" s="250" t="s">
        <v>22</v>
      </c>
      <c r="O19" s="86" t="s">
        <v>102</v>
      </c>
      <c r="P19" s="107">
        <f>P17+45</f>
        <v>42221</v>
      </c>
      <c r="Q19" s="17">
        <f>Q17+45</f>
        <v>42221</v>
      </c>
      <c r="R19" s="17"/>
      <c r="S19" s="17">
        <f>S17+45</f>
        <v>42242</v>
      </c>
      <c r="T19" s="17">
        <f t="shared" ref="T19" si="3">T17+45</f>
        <v>42242</v>
      </c>
      <c r="U19" s="259"/>
    </row>
    <row r="20" spans="2:22" ht="13.5" customHeight="1">
      <c r="B20" s="200"/>
      <c r="C20" s="209" t="s">
        <v>129</v>
      </c>
      <c r="D20" s="210"/>
      <c r="E20" s="18">
        <f>E19+29</f>
        <v>42205</v>
      </c>
      <c r="F20" s="122">
        <f>F19+29</f>
        <v>42205</v>
      </c>
      <c r="G20" s="18">
        <f>G8+146</f>
        <v>42205</v>
      </c>
      <c r="H20" s="14">
        <f>H19+29</f>
        <v>42226</v>
      </c>
      <c r="I20" s="116">
        <f>I19+29</f>
        <v>42226</v>
      </c>
      <c r="J20" s="122">
        <f>J8+157</f>
        <v>42225</v>
      </c>
      <c r="K20" s="18">
        <f>K8+137</f>
        <v>42205</v>
      </c>
      <c r="L20" s="14"/>
      <c r="M20" s="248"/>
      <c r="N20" s="250"/>
      <c r="O20" s="86" t="s">
        <v>101</v>
      </c>
      <c r="P20" s="107">
        <f>P19+14</f>
        <v>42235</v>
      </c>
      <c r="Q20" s="17">
        <f t="shared" ref="Q20:T20" si="4">Q19+14</f>
        <v>42235</v>
      </c>
      <c r="R20" s="17"/>
      <c r="S20" s="17">
        <f>S19+14</f>
        <v>42256</v>
      </c>
      <c r="T20" s="17">
        <f t="shared" si="4"/>
        <v>42256</v>
      </c>
      <c r="U20" s="259"/>
    </row>
    <row r="21" spans="2:22" ht="13.5" customHeight="1" thickBot="1">
      <c r="B21" s="200"/>
      <c r="C21" s="250" t="s">
        <v>20</v>
      </c>
      <c r="D21" s="86" t="s">
        <v>102</v>
      </c>
      <c r="E21" s="17">
        <f t="shared" ref="E21:J21" si="5">E16+90</f>
        <v>42204</v>
      </c>
      <c r="F21" s="108">
        <f t="shared" si="5"/>
        <v>42204</v>
      </c>
      <c r="G21" s="17">
        <f>G16+63</f>
        <v>42204</v>
      </c>
      <c r="H21" s="107">
        <f>H16+91</f>
        <v>42204</v>
      </c>
      <c r="I21" s="117">
        <f>I16+91</f>
        <v>42204</v>
      </c>
      <c r="J21" s="108">
        <f t="shared" si="5"/>
        <v>42243</v>
      </c>
      <c r="K21" s="17">
        <f>K16+91</f>
        <v>42204</v>
      </c>
      <c r="L21" s="107"/>
      <c r="M21" s="248"/>
      <c r="N21" s="284" t="s">
        <v>5</v>
      </c>
      <c r="O21" s="285"/>
      <c r="P21" s="137">
        <f>P17+45</f>
        <v>42221</v>
      </c>
      <c r="Q21" s="94">
        <f>Q17+45</f>
        <v>42221</v>
      </c>
      <c r="R21" s="94"/>
      <c r="S21" s="94">
        <f>S17+45</f>
        <v>42242</v>
      </c>
      <c r="T21" s="94">
        <f>T17+45</f>
        <v>42242</v>
      </c>
      <c r="U21" s="260"/>
    </row>
    <row r="22" spans="2:22" ht="12.75" customHeight="1" thickBot="1">
      <c r="B22" s="200"/>
      <c r="C22" s="250"/>
      <c r="D22" s="86" t="s">
        <v>101</v>
      </c>
      <c r="E22" s="76">
        <f>E21+14</f>
        <v>42218</v>
      </c>
      <c r="F22" s="118">
        <f t="shared" ref="F22:J22" si="6">F21+14</f>
        <v>42218</v>
      </c>
      <c r="G22" s="17">
        <f t="shared" si="6"/>
        <v>42218</v>
      </c>
      <c r="H22" s="135">
        <f t="shared" si="6"/>
        <v>42218</v>
      </c>
      <c r="I22" s="118">
        <f t="shared" si="6"/>
        <v>42218</v>
      </c>
      <c r="J22" s="108">
        <f t="shared" si="6"/>
        <v>42257</v>
      </c>
      <c r="K22" s="17">
        <f t="shared" ref="K22" si="7">K21+14</f>
        <v>42218</v>
      </c>
      <c r="L22" s="124"/>
      <c r="M22" s="248"/>
      <c r="N22" s="286" t="s">
        <v>23</v>
      </c>
      <c r="O22" s="287"/>
      <c r="P22" s="138">
        <f>P17+100</f>
        <v>42276</v>
      </c>
      <c r="Q22" s="95">
        <f>Q17+100</f>
        <v>42276</v>
      </c>
      <c r="R22" s="95"/>
      <c r="S22" s="95">
        <f>S17+100</f>
        <v>42297</v>
      </c>
      <c r="T22" s="95">
        <f>T17+100</f>
        <v>42297</v>
      </c>
      <c r="U22" s="261">
        <v>2</v>
      </c>
    </row>
    <row r="23" spans="2:22" ht="13.5" customHeight="1" thickBot="1">
      <c r="B23" s="200"/>
      <c r="C23" s="271" t="s">
        <v>5</v>
      </c>
      <c r="D23" s="272"/>
      <c r="E23" s="19">
        <f>E19+45</f>
        <v>42221</v>
      </c>
      <c r="F23" s="123">
        <f>F19+45</f>
        <v>42221</v>
      </c>
      <c r="G23" s="19"/>
      <c r="H23" s="15">
        <f>H19+45</f>
        <v>42242</v>
      </c>
      <c r="I23" s="119">
        <f>I19+45</f>
        <v>42242</v>
      </c>
      <c r="J23" s="123"/>
      <c r="K23" s="19"/>
      <c r="L23" s="15"/>
      <c r="M23" s="249"/>
      <c r="N23" s="273" t="s">
        <v>9</v>
      </c>
      <c r="O23" s="288"/>
      <c r="P23" s="16">
        <f>E24</f>
        <v>42235</v>
      </c>
      <c r="Q23" s="16">
        <f>F24</f>
        <v>42235</v>
      </c>
      <c r="R23" s="16">
        <f>G24</f>
        <v>42235</v>
      </c>
      <c r="S23" s="16">
        <f>H24</f>
        <v>42256</v>
      </c>
      <c r="T23" s="16">
        <f>I24</f>
        <v>42256</v>
      </c>
      <c r="U23" s="262"/>
    </row>
    <row r="24" spans="2:22" ht="12.75" customHeight="1">
      <c r="B24" s="199"/>
      <c r="C24" s="273" t="s">
        <v>4</v>
      </c>
      <c r="D24" s="274"/>
      <c r="E24" s="88">
        <f>E20+30</f>
        <v>42235</v>
      </c>
      <c r="F24" s="88">
        <f>F20+30</f>
        <v>42235</v>
      </c>
      <c r="G24" s="5">
        <f>G20+30</f>
        <v>42235</v>
      </c>
      <c r="H24" s="5">
        <f>H20+30</f>
        <v>42256</v>
      </c>
      <c r="I24" s="5">
        <f>I20+30</f>
        <v>42256</v>
      </c>
      <c r="J24" s="64"/>
      <c r="K24" s="64"/>
      <c r="L24" s="16"/>
      <c r="M24" s="84"/>
      <c r="N24" s="234" t="s">
        <v>10</v>
      </c>
      <c r="O24" s="235"/>
      <c r="P24" s="93" t="s">
        <v>73</v>
      </c>
      <c r="Q24" s="93" t="s">
        <v>74</v>
      </c>
      <c r="R24" s="93" t="s">
        <v>105</v>
      </c>
      <c r="S24" s="93" t="s">
        <v>106</v>
      </c>
      <c r="T24" s="93" t="s">
        <v>121</v>
      </c>
      <c r="U24" s="262"/>
    </row>
    <row r="25" spans="2:22" ht="13.5" customHeight="1">
      <c r="B25" s="199"/>
      <c r="C25" s="209" t="s">
        <v>129</v>
      </c>
      <c r="D25" s="210"/>
      <c r="E25" s="18">
        <f>E24+29</f>
        <v>42264</v>
      </c>
      <c r="F25" s="18">
        <f>F24+29</f>
        <v>42264</v>
      </c>
      <c r="G25" s="3">
        <f>G24+29</f>
        <v>42264</v>
      </c>
      <c r="H25" s="3">
        <f>H24+29</f>
        <v>42285</v>
      </c>
      <c r="I25" s="3">
        <f>I24+29</f>
        <v>42285</v>
      </c>
      <c r="J25" s="14"/>
      <c r="K25" s="14"/>
      <c r="L25" s="18"/>
      <c r="M25" s="79"/>
      <c r="N25" s="250" t="s">
        <v>22</v>
      </c>
      <c r="O25" s="91" t="s">
        <v>102</v>
      </c>
      <c r="P25" s="17">
        <f>P23+45</f>
        <v>42280</v>
      </c>
      <c r="Q25" s="17">
        <f>Q23+45</f>
        <v>42280</v>
      </c>
      <c r="R25" s="17">
        <f>R23+45</f>
        <v>42280</v>
      </c>
      <c r="S25" s="17">
        <f>S23+45</f>
        <v>42301</v>
      </c>
      <c r="T25" s="17">
        <f>T23+45</f>
        <v>42301</v>
      </c>
      <c r="U25" s="262"/>
    </row>
    <row r="26" spans="2:22" ht="13.5" customHeight="1" thickBot="1">
      <c r="B26" s="199"/>
      <c r="C26" s="242" t="s">
        <v>5</v>
      </c>
      <c r="D26" s="243"/>
      <c r="E26" s="19">
        <f>E24+45</f>
        <v>42280</v>
      </c>
      <c r="F26" s="19">
        <f>F24+45</f>
        <v>42280</v>
      </c>
      <c r="G26" s="4">
        <f t="shared" ref="G26:H26" si="8">G24+45</f>
        <v>42280</v>
      </c>
      <c r="H26" s="4">
        <f t="shared" si="8"/>
        <v>42301</v>
      </c>
      <c r="I26" s="4">
        <f>I24+45</f>
        <v>42301</v>
      </c>
      <c r="J26" s="15"/>
      <c r="K26" s="15"/>
      <c r="L26" s="19"/>
      <c r="M26" s="80"/>
      <c r="N26" s="250"/>
      <c r="O26" s="91" t="s">
        <v>101</v>
      </c>
      <c r="P26" s="17">
        <f>P25+14</f>
        <v>42294</v>
      </c>
      <c r="Q26" s="17">
        <f t="shared" ref="Q26:R26" si="9">Q25+14</f>
        <v>42294</v>
      </c>
      <c r="R26" s="17">
        <f t="shared" si="9"/>
        <v>42294</v>
      </c>
      <c r="S26" s="17">
        <f>S25+14</f>
        <v>42315</v>
      </c>
      <c r="T26" s="17">
        <f>T25+14</f>
        <v>42315</v>
      </c>
      <c r="U26" s="262"/>
    </row>
    <row r="27" spans="2:22" ht="13.5" customHeight="1" thickBot="1">
      <c r="B27" s="199"/>
      <c r="C27" s="232" t="s">
        <v>4</v>
      </c>
      <c r="D27" s="270"/>
      <c r="E27" s="88">
        <f t="shared" ref="E27:F27" si="10">E25+30</f>
        <v>42294</v>
      </c>
      <c r="F27" s="88">
        <f t="shared" si="10"/>
        <v>42294</v>
      </c>
      <c r="G27" s="5">
        <f t="shared" ref="G27:H27" si="11">G24+30</f>
        <v>42265</v>
      </c>
      <c r="H27" s="5">
        <f t="shared" si="11"/>
        <v>42286</v>
      </c>
      <c r="I27" s="5">
        <f>I24+30</f>
        <v>42286</v>
      </c>
      <c r="J27" s="64"/>
      <c r="K27" s="64"/>
      <c r="L27" s="16"/>
      <c r="M27" s="81"/>
      <c r="N27" s="236" t="s">
        <v>5</v>
      </c>
      <c r="O27" s="237"/>
      <c r="P27" s="94">
        <f>P23+45</f>
        <v>42280</v>
      </c>
      <c r="Q27" s="94">
        <f>Q23+45</f>
        <v>42280</v>
      </c>
      <c r="R27" s="94">
        <f>R23+45</f>
        <v>42280</v>
      </c>
      <c r="S27" s="94">
        <f>S23+45</f>
        <v>42301</v>
      </c>
      <c r="T27" s="94">
        <f>T23+45</f>
        <v>42301</v>
      </c>
      <c r="U27" s="263"/>
    </row>
    <row r="28" spans="2:22" ht="12.75" customHeight="1" thickBot="1">
      <c r="B28" s="199"/>
      <c r="C28" s="209" t="s">
        <v>129</v>
      </c>
      <c r="D28" s="210"/>
      <c r="E28" s="18">
        <f>E27+29</f>
        <v>42323</v>
      </c>
      <c r="F28" s="18">
        <f>F27+29</f>
        <v>42323</v>
      </c>
      <c r="G28" s="3">
        <f>G27+29</f>
        <v>42294</v>
      </c>
      <c r="H28" s="3">
        <f>H27+29</f>
        <v>42315</v>
      </c>
      <c r="I28" s="3">
        <f>I27+29</f>
        <v>42315</v>
      </c>
      <c r="J28" s="14"/>
      <c r="K28" s="14"/>
      <c r="L28" s="18"/>
      <c r="M28" s="82"/>
      <c r="N28" s="238" t="s">
        <v>23</v>
      </c>
      <c r="O28" s="239"/>
      <c r="P28" s="95">
        <f>P23+100</f>
        <v>42335</v>
      </c>
      <c r="Q28" s="95">
        <f>Q23+100</f>
        <v>42335</v>
      </c>
      <c r="R28" s="95">
        <f>R23+100</f>
        <v>42335</v>
      </c>
      <c r="S28" s="95">
        <f>S23+100</f>
        <v>42356</v>
      </c>
      <c r="T28" s="95">
        <f>T23+100</f>
        <v>42356</v>
      </c>
      <c r="U28" s="264">
        <v>3</v>
      </c>
    </row>
    <row r="29" spans="2:22" ht="12.75" customHeight="1" thickBot="1">
      <c r="B29" s="199"/>
      <c r="C29" s="242" t="s">
        <v>5</v>
      </c>
      <c r="D29" s="243"/>
      <c r="E29" s="19">
        <f t="shared" ref="E29:I29" si="12">E27+45</f>
        <v>42339</v>
      </c>
      <c r="F29" s="19">
        <f t="shared" si="12"/>
        <v>42339</v>
      </c>
      <c r="G29" s="4">
        <f t="shared" si="12"/>
        <v>42310</v>
      </c>
      <c r="H29" s="4">
        <f t="shared" si="12"/>
        <v>42331</v>
      </c>
      <c r="I29" s="4">
        <f t="shared" si="12"/>
        <v>42331</v>
      </c>
      <c r="J29" s="15"/>
      <c r="K29" s="15"/>
      <c r="L29" s="19"/>
      <c r="M29" s="85"/>
      <c r="N29" s="232" t="s">
        <v>9</v>
      </c>
      <c r="O29" s="233"/>
      <c r="P29" s="16">
        <f>E27</f>
        <v>42294</v>
      </c>
      <c r="Q29" s="16">
        <f>F27</f>
        <v>42294</v>
      </c>
      <c r="R29" s="16">
        <f>G27</f>
        <v>42265</v>
      </c>
      <c r="S29" s="16">
        <f>H27</f>
        <v>42286</v>
      </c>
      <c r="T29" s="16">
        <f>I27</f>
        <v>42286</v>
      </c>
      <c r="U29" s="265"/>
      <c r="V29" s="31"/>
    </row>
    <row r="30" spans="2:22" ht="13.5" customHeight="1">
      <c r="B30" s="199"/>
      <c r="C30" s="232" t="s">
        <v>4</v>
      </c>
      <c r="D30" s="270"/>
      <c r="E30" s="88">
        <f t="shared" ref="E30:F30" si="13">E28+30</f>
        <v>42353</v>
      </c>
      <c r="F30" s="88">
        <f t="shared" si="13"/>
        <v>42353</v>
      </c>
      <c r="G30" s="5">
        <f t="shared" ref="G30:I30" si="14">G27+30</f>
        <v>42295</v>
      </c>
      <c r="H30" s="5">
        <f t="shared" si="14"/>
        <v>42316</v>
      </c>
      <c r="I30" s="5">
        <f t="shared" si="14"/>
        <v>42316</v>
      </c>
      <c r="J30" s="64"/>
      <c r="K30" s="64"/>
      <c r="L30" s="16"/>
      <c r="M30" s="28"/>
      <c r="N30" s="234" t="s">
        <v>10</v>
      </c>
      <c r="O30" s="235"/>
      <c r="P30" s="93" t="s">
        <v>73</v>
      </c>
      <c r="Q30" s="93" t="s">
        <v>74</v>
      </c>
      <c r="R30" s="93" t="s">
        <v>105</v>
      </c>
      <c r="S30" s="93" t="s">
        <v>106</v>
      </c>
      <c r="T30" s="93" t="s">
        <v>121</v>
      </c>
      <c r="U30" s="265"/>
    </row>
    <row r="31" spans="2:22" ht="12.75" customHeight="1">
      <c r="B31" s="199"/>
      <c r="C31" s="209" t="s">
        <v>129</v>
      </c>
      <c r="D31" s="210"/>
      <c r="E31" s="18">
        <f>E30+29</f>
        <v>42382</v>
      </c>
      <c r="F31" s="18">
        <f>F30+29</f>
        <v>42382</v>
      </c>
      <c r="G31" s="3">
        <f>G30+29</f>
        <v>42324</v>
      </c>
      <c r="H31" s="3">
        <f>H30+29</f>
        <v>42345</v>
      </c>
      <c r="I31" s="3">
        <f>I30+29</f>
        <v>42345</v>
      </c>
      <c r="J31" s="14"/>
      <c r="K31" s="14"/>
      <c r="L31" s="18"/>
      <c r="M31" s="28"/>
      <c r="N31" s="250" t="s">
        <v>22</v>
      </c>
      <c r="O31" s="91" t="s">
        <v>102</v>
      </c>
      <c r="P31" s="17">
        <f t="shared" ref="P31:R31" si="15">P29+45</f>
        <v>42339</v>
      </c>
      <c r="Q31" s="17">
        <f t="shared" si="15"/>
        <v>42339</v>
      </c>
      <c r="R31" s="17">
        <f t="shared" si="15"/>
        <v>42310</v>
      </c>
      <c r="S31" s="17">
        <f>S29+45</f>
        <v>42331</v>
      </c>
      <c r="T31" s="17">
        <f>T29+45</f>
        <v>42331</v>
      </c>
      <c r="U31" s="265"/>
    </row>
    <row r="32" spans="2:22" ht="13.5" customHeight="1" thickBot="1">
      <c r="B32" s="201"/>
      <c r="C32" s="242" t="s">
        <v>5</v>
      </c>
      <c r="D32" s="243"/>
      <c r="E32" s="19">
        <f>E30+45</f>
        <v>42398</v>
      </c>
      <c r="F32" s="19">
        <f>F30+45</f>
        <v>42398</v>
      </c>
      <c r="G32" s="4">
        <f t="shared" ref="G32:I32" si="16">G30+45</f>
        <v>42340</v>
      </c>
      <c r="H32" s="4">
        <f t="shared" si="16"/>
        <v>42361</v>
      </c>
      <c r="I32" s="4">
        <f t="shared" si="16"/>
        <v>42361</v>
      </c>
      <c r="J32" s="15"/>
      <c r="K32" s="15"/>
      <c r="L32" s="19"/>
      <c r="M32" s="28"/>
      <c r="N32" s="250"/>
      <c r="O32" s="91" t="s">
        <v>101</v>
      </c>
      <c r="P32" s="17">
        <f>P31+14</f>
        <v>42353</v>
      </c>
      <c r="Q32" s="17">
        <f t="shared" ref="Q32:R32" si="17">Q31+14</f>
        <v>42353</v>
      </c>
      <c r="R32" s="17">
        <f t="shared" si="17"/>
        <v>42324</v>
      </c>
      <c r="S32" s="17">
        <f>S31+14</f>
        <v>42345</v>
      </c>
      <c r="T32" s="17">
        <f>T31+14</f>
        <v>42345</v>
      </c>
      <c r="U32" s="265"/>
    </row>
    <row r="33" spans="2:21" ht="13.5" customHeight="1" thickBot="1">
      <c r="B33" s="198" t="s">
        <v>7</v>
      </c>
      <c r="C33" s="232" t="s">
        <v>4</v>
      </c>
      <c r="D33" s="270"/>
      <c r="E33" s="88">
        <f t="shared" ref="E33:F33" si="18">E31+30</f>
        <v>42412</v>
      </c>
      <c r="F33" s="88">
        <f t="shared" si="18"/>
        <v>42412</v>
      </c>
      <c r="G33" s="5">
        <f t="shared" ref="G33:I33" si="19">G30+30</f>
        <v>42325</v>
      </c>
      <c r="H33" s="5">
        <f t="shared" si="19"/>
        <v>42346</v>
      </c>
      <c r="I33" s="5">
        <f t="shared" si="19"/>
        <v>42346</v>
      </c>
      <c r="J33" s="64"/>
      <c r="K33" s="64"/>
      <c r="L33" s="16"/>
      <c r="M33" s="28"/>
      <c r="N33" s="236" t="s">
        <v>5</v>
      </c>
      <c r="O33" s="237"/>
      <c r="P33" s="94">
        <f>P29+45</f>
        <v>42339</v>
      </c>
      <c r="Q33" s="94">
        <f>Q29+45</f>
        <v>42339</v>
      </c>
      <c r="R33" s="94">
        <f>R29+45</f>
        <v>42310</v>
      </c>
      <c r="S33" s="94">
        <f>S29+45</f>
        <v>42331</v>
      </c>
      <c r="T33" s="94">
        <f>T29+45</f>
        <v>42331</v>
      </c>
      <c r="U33" s="266"/>
    </row>
    <row r="34" spans="2:21" ht="12.75" customHeight="1" thickBot="1">
      <c r="B34" s="199"/>
      <c r="C34" s="209" t="s">
        <v>129</v>
      </c>
      <c r="D34" s="210"/>
      <c r="E34" s="18">
        <f>E33+29</f>
        <v>42441</v>
      </c>
      <c r="F34" s="18">
        <f>F33+29</f>
        <v>42441</v>
      </c>
      <c r="G34" s="3">
        <f>G33+29</f>
        <v>42354</v>
      </c>
      <c r="H34" s="3">
        <f>H33+29</f>
        <v>42375</v>
      </c>
      <c r="I34" s="3">
        <f>I33+29</f>
        <v>42375</v>
      </c>
      <c r="J34" s="14"/>
      <c r="K34" s="14"/>
      <c r="L34" s="18"/>
      <c r="M34" s="28"/>
      <c r="N34" s="238" t="s">
        <v>23</v>
      </c>
      <c r="O34" s="239"/>
      <c r="P34" s="95">
        <f>P29+100</f>
        <v>42394</v>
      </c>
      <c r="Q34" s="95">
        <f>Q29+100</f>
        <v>42394</v>
      </c>
      <c r="R34" s="95">
        <f>R29+100</f>
        <v>42365</v>
      </c>
      <c r="S34" s="95">
        <f>S29+100</f>
        <v>42386</v>
      </c>
      <c r="T34" s="95">
        <f>T29+100</f>
        <v>42386</v>
      </c>
      <c r="U34" s="267">
        <v>4</v>
      </c>
    </row>
    <row r="35" spans="2:21" ht="13.5" customHeight="1" thickBot="1">
      <c r="B35" s="199"/>
      <c r="C35" s="275" t="s">
        <v>5</v>
      </c>
      <c r="D35" s="276"/>
      <c r="E35" s="89">
        <f t="shared" ref="E35:I35" si="20">E33+45</f>
        <v>42457</v>
      </c>
      <c r="F35" s="89">
        <f t="shared" si="20"/>
        <v>42457</v>
      </c>
      <c r="G35" s="4">
        <f t="shared" si="20"/>
        <v>42370</v>
      </c>
      <c r="H35" s="4">
        <f t="shared" si="20"/>
        <v>42391</v>
      </c>
      <c r="I35" s="4">
        <f t="shared" si="20"/>
        <v>42391</v>
      </c>
      <c r="J35" s="65"/>
      <c r="K35" s="65"/>
      <c r="L35" s="19"/>
      <c r="M35" s="28"/>
      <c r="N35" s="232" t="s">
        <v>9</v>
      </c>
      <c r="O35" s="233"/>
      <c r="P35" s="16">
        <f>E30</f>
        <v>42353</v>
      </c>
      <c r="Q35" s="16">
        <f>F30</f>
        <v>42353</v>
      </c>
      <c r="R35" s="16">
        <f>G30</f>
        <v>42295</v>
      </c>
      <c r="S35" s="16">
        <f>H30</f>
        <v>42316</v>
      </c>
      <c r="T35" s="16">
        <f>I30</f>
        <v>42316</v>
      </c>
      <c r="U35" s="268"/>
    </row>
    <row r="36" spans="2:21" ht="13.5" customHeight="1">
      <c r="B36" s="200"/>
      <c r="C36" s="240" t="s">
        <v>4</v>
      </c>
      <c r="D36" s="241"/>
      <c r="E36" s="16">
        <f t="shared" ref="E36:F36" si="21">E34+30</f>
        <v>42471</v>
      </c>
      <c r="F36" s="16">
        <f t="shared" si="21"/>
        <v>42471</v>
      </c>
      <c r="G36" s="5">
        <f t="shared" ref="G36:I36" si="22">G33+30</f>
        <v>42355</v>
      </c>
      <c r="H36" s="5">
        <f t="shared" si="22"/>
        <v>42376</v>
      </c>
      <c r="I36" s="5">
        <f t="shared" si="22"/>
        <v>42376</v>
      </c>
      <c r="J36" s="13"/>
      <c r="K36" s="13"/>
      <c r="L36" s="16"/>
      <c r="M36" s="28"/>
      <c r="N36" s="234" t="s">
        <v>10</v>
      </c>
      <c r="O36" s="235"/>
      <c r="P36" s="93" t="s">
        <v>73</v>
      </c>
      <c r="Q36" s="93" t="s">
        <v>74</v>
      </c>
      <c r="R36" s="93" t="s">
        <v>105</v>
      </c>
      <c r="S36" s="93" t="s">
        <v>106</v>
      </c>
      <c r="T36" s="93" t="s">
        <v>121</v>
      </c>
      <c r="U36" s="268"/>
    </row>
    <row r="37" spans="2:21" ht="12.75" customHeight="1">
      <c r="B37" s="200"/>
      <c r="C37" s="250" t="s">
        <v>21</v>
      </c>
      <c r="D37" s="86" t="s">
        <v>102</v>
      </c>
      <c r="E37" s="17">
        <v>42430</v>
      </c>
      <c r="F37" s="17">
        <v>42430</v>
      </c>
      <c r="G37" s="61">
        <v>42430</v>
      </c>
      <c r="H37" s="61">
        <v>42430</v>
      </c>
      <c r="I37" s="61">
        <v>42431</v>
      </c>
      <c r="J37" s="61">
        <v>42430</v>
      </c>
      <c r="K37" s="107"/>
      <c r="L37" s="17"/>
      <c r="M37" s="28"/>
      <c r="N37" s="250" t="s">
        <v>22</v>
      </c>
      <c r="O37" s="91" t="s">
        <v>102</v>
      </c>
      <c r="P37" s="17">
        <f t="shared" ref="P37:R37" si="23">P35+45</f>
        <v>42398</v>
      </c>
      <c r="Q37" s="17">
        <f t="shared" si="23"/>
        <v>42398</v>
      </c>
      <c r="R37" s="17">
        <f t="shared" si="23"/>
        <v>42340</v>
      </c>
      <c r="S37" s="17">
        <f>S35+45</f>
        <v>42361</v>
      </c>
      <c r="T37" s="17">
        <f>T35+45</f>
        <v>42361</v>
      </c>
      <c r="U37" s="268"/>
    </row>
    <row r="38" spans="2:21" ht="12.75" customHeight="1">
      <c r="B38" s="200"/>
      <c r="C38" s="250"/>
      <c r="D38" s="86" t="s">
        <v>101</v>
      </c>
      <c r="E38" s="17">
        <f>E37+14</f>
        <v>42444</v>
      </c>
      <c r="F38" s="17">
        <f t="shared" ref="F38:J38" si="24">F37+14</f>
        <v>42444</v>
      </c>
      <c r="G38" s="12">
        <f t="shared" si="24"/>
        <v>42444</v>
      </c>
      <c r="H38" s="12">
        <f t="shared" si="24"/>
        <v>42444</v>
      </c>
      <c r="I38" s="12">
        <f t="shared" si="24"/>
        <v>42445</v>
      </c>
      <c r="J38" s="12">
        <f t="shared" si="24"/>
        <v>42444</v>
      </c>
      <c r="K38" s="108"/>
      <c r="L38" s="17"/>
      <c r="M38" s="28"/>
      <c r="N38" s="250"/>
      <c r="O38" s="91" t="s">
        <v>101</v>
      </c>
      <c r="P38" s="17">
        <f>P37+14</f>
        <v>42412</v>
      </c>
      <c r="Q38" s="17">
        <f t="shared" ref="Q38:R38" si="25">Q37+14</f>
        <v>42412</v>
      </c>
      <c r="R38" s="17">
        <f t="shared" si="25"/>
        <v>42354</v>
      </c>
      <c r="S38" s="17">
        <f>S37+14</f>
        <v>42375</v>
      </c>
      <c r="T38" s="17">
        <f>T37+14</f>
        <v>42375</v>
      </c>
      <c r="U38" s="268"/>
    </row>
    <row r="39" spans="2:21" ht="13.5" customHeight="1" thickBot="1">
      <c r="B39" s="200"/>
      <c r="C39" s="209" t="s">
        <v>129</v>
      </c>
      <c r="D39" s="210"/>
      <c r="E39" s="18">
        <f>E36+29</f>
        <v>42500</v>
      </c>
      <c r="F39" s="18">
        <f>F36+29</f>
        <v>42500</v>
      </c>
      <c r="G39" s="3">
        <f>G36+29</f>
        <v>42384</v>
      </c>
      <c r="H39" s="3">
        <f>H36+29</f>
        <v>42405</v>
      </c>
      <c r="I39" s="3">
        <f>I36+29</f>
        <v>42405</v>
      </c>
      <c r="J39" s="14"/>
      <c r="K39" s="14"/>
      <c r="L39" s="18"/>
      <c r="M39" s="28"/>
      <c r="N39" s="236" t="s">
        <v>5</v>
      </c>
      <c r="O39" s="237"/>
      <c r="P39" s="94">
        <f>P35+45</f>
        <v>42398</v>
      </c>
      <c r="Q39" s="94">
        <f>Q35+45</f>
        <v>42398</v>
      </c>
      <c r="R39" s="94">
        <f>R35+45</f>
        <v>42340</v>
      </c>
      <c r="S39" s="94">
        <f>S35+45</f>
        <v>42361</v>
      </c>
      <c r="T39" s="94">
        <f>T35+45</f>
        <v>42361</v>
      </c>
      <c r="U39" s="269"/>
    </row>
    <row r="40" spans="2:21" ht="13.5" customHeight="1" thickBot="1">
      <c r="B40" s="200"/>
      <c r="C40" s="271" t="s">
        <v>5</v>
      </c>
      <c r="D40" s="272"/>
      <c r="E40" s="19">
        <f>E36+45</f>
        <v>42516</v>
      </c>
      <c r="F40" s="19">
        <f>F36+45</f>
        <v>42516</v>
      </c>
      <c r="G40" s="4">
        <f>G36+45</f>
        <v>42400</v>
      </c>
      <c r="H40" s="4">
        <f>H36+45</f>
        <v>42421</v>
      </c>
      <c r="I40" s="4">
        <f>I36+45</f>
        <v>42421</v>
      </c>
      <c r="J40" s="15"/>
      <c r="K40" s="15"/>
      <c r="L40" s="19"/>
      <c r="M40" s="28"/>
      <c r="N40" s="238" t="s">
        <v>23</v>
      </c>
      <c r="O40" s="239"/>
      <c r="P40" s="95">
        <f>P35+100</f>
        <v>42453</v>
      </c>
      <c r="Q40" s="95">
        <f>Q35+100</f>
        <v>42453</v>
      </c>
      <c r="R40" s="95">
        <f>R35+100</f>
        <v>42395</v>
      </c>
      <c r="S40" s="95">
        <f>S35+100</f>
        <v>42416</v>
      </c>
      <c r="T40" s="95">
        <f>T35+100</f>
        <v>42416</v>
      </c>
      <c r="U40" s="267">
        <v>5</v>
      </c>
    </row>
    <row r="41" spans="2:21" ht="13.5" customHeight="1">
      <c r="B41" s="199"/>
      <c r="C41" s="232" t="s">
        <v>4</v>
      </c>
      <c r="D41" s="270"/>
      <c r="E41" s="88">
        <f>E39+30</f>
        <v>42530</v>
      </c>
      <c r="F41" s="88">
        <f>F39+30</f>
        <v>42530</v>
      </c>
      <c r="G41" s="5">
        <f t="shared" ref="G41:I41" si="26">G39+30</f>
        <v>42414</v>
      </c>
      <c r="H41" s="5">
        <f t="shared" si="26"/>
        <v>42435</v>
      </c>
      <c r="I41" s="5">
        <f t="shared" si="26"/>
        <v>42435</v>
      </c>
      <c r="J41" s="64"/>
      <c r="K41" s="64"/>
      <c r="L41" s="16"/>
      <c r="M41" s="28"/>
      <c r="N41" s="232" t="s">
        <v>9</v>
      </c>
      <c r="O41" s="233"/>
      <c r="P41" s="16">
        <f>E33</f>
        <v>42412</v>
      </c>
      <c r="Q41" s="16">
        <f>F33</f>
        <v>42412</v>
      </c>
      <c r="R41" s="16">
        <f>G33</f>
        <v>42325</v>
      </c>
      <c r="S41" s="16">
        <f>H33</f>
        <v>42346</v>
      </c>
      <c r="T41" s="16">
        <f>I33</f>
        <v>42346</v>
      </c>
      <c r="U41" s="268"/>
    </row>
    <row r="42" spans="2:21" ht="12.75" customHeight="1">
      <c r="B42" s="199"/>
      <c r="C42" s="209" t="s">
        <v>129</v>
      </c>
      <c r="D42" s="210"/>
      <c r="E42" s="18">
        <f>E41+29</f>
        <v>42559</v>
      </c>
      <c r="F42" s="18">
        <f>F41+29</f>
        <v>42559</v>
      </c>
      <c r="G42" s="3">
        <f>G40+29</f>
        <v>42429</v>
      </c>
      <c r="H42" s="3">
        <f>H40+29</f>
        <v>42450</v>
      </c>
      <c r="I42" s="3">
        <f>I40+29</f>
        <v>42450</v>
      </c>
      <c r="J42" s="14"/>
      <c r="K42" s="14"/>
      <c r="L42" s="18"/>
      <c r="M42" s="28"/>
      <c r="N42" s="234" t="s">
        <v>10</v>
      </c>
      <c r="O42" s="235"/>
      <c r="P42" s="93" t="s">
        <v>73</v>
      </c>
      <c r="Q42" s="93" t="s">
        <v>74</v>
      </c>
      <c r="R42" s="93" t="s">
        <v>105</v>
      </c>
      <c r="S42" s="93" t="s">
        <v>106</v>
      </c>
      <c r="T42" s="93" t="s">
        <v>121</v>
      </c>
      <c r="U42" s="268"/>
    </row>
    <row r="43" spans="2:21" ht="13.5" customHeight="1" thickBot="1">
      <c r="B43" s="199"/>
      <c r="C43" s="242" t="s">
        <v>5</v>
      </c>
      <c r="D43" s="243"/>
      <c r="E43" s="19">
        <f t="shared" ref="E43:F43" si="27">E41+45</f>
        <v>42575</v>
      </c>
      <c r="F43" s="19">
        <f t="shared" si="27"/>
        <v>42575</v>
      </c>
      <c r="G43" s="4">
        <f t="shared" ref="G43:I43" si="28">G40+45</f>
        <v>42445</v>
      </c>
      <c r="H43" s="4">
        <f t="shared" si="28"/>
        <v>42466</v>
      </c>
      <c r="I43" s="4">
        <f t="shared" si="28"/>
        <v>42466</v>
      </c>
      <c r="J43" s="15"/>
      <c r="K43" s="15"/>
      <c r="L43" s="19"/>
      <c r="M43" s="28"/>
      <c r="N43" s="250" t="s">
        <v>22</v>
      </c>
      <c r="O43" s="91" t="s">
        <v>102</v>
      </c>
      <c r="P43" s="17">
        <f t="shared" ref="P43:R43" si="29">P41+45</f>
        <v>42457</v>
      </c>
      <c r="Q43" s="17">
        <f t="shared" si="29"/>
        <v>42457</v>
      </c>
      <c r="R43" s="17">
        <f t="shared" si="29"/>
        <v>42370</v>
      </c>
      <c r="S43" s="17">
        <f>S41+45</f>
        <v>42391</v>
      </c>
      <c r="T43" s="17">
        <f>T41+45</f>
        <v>42391</v>
      </c>
      <c r="U43" s="268"/>
    </row>
    <row r="44" spans="2:21" ht="12.75" customHeight="1">
      <c r="B44" s="199"/>
      <c r="C44" s="232" t="s">
        <v>4</v>
      </c>
      <c r="D44" s="270"/>
      <c r="E44" s="88">
        <f t="shared" ref="E44:I44" si="30">E42+30</f>
        <v>42589</v>
      </c>
      <c r="F44" s="88">
        <f t="shared" si="30"/>
        <v>42589</v>
      </c>
      <c r="G44" s="5">
        <f t="shared" si="30"/>
        <v>42459</v>
      </c>
      <c r="H44" s="5">
        <f t="shared" si="30"/>
        <v>42480</v>
      </c>
      <c r="I44" s="5">
        <f t="shared" si="30"/>
        <v>42480</v>
      </c>
      <c r="J44" s="64"/>
      <c r="K44" s="64"/>
      <c r="L44" s="16"/>
      <c r="M44" s="28"/>
      <c r="N44" s="250"/>
      <c r="O44" s="91" t="s">
        <v>101</v>
      </c>
      <c r="P44" s="17">
        <f>P43+14</f>
        <v>42471</v>
      </c>
      <c r="Q44" s="17">
        <f t="shared" ref="Q44:R44" si="31">Q43+14</f>
        <v>42471</v>
      </c>
      <c r="R44" s="17">
        <f t="shared" si="31"/>
        <v>42384</v>
      </c>
      <c r="S44" s="17">
        <f>S43+14</f>
        <v>42405</v>
      </c>
      <c r="T44" s="17">
        <f>T43+14</f>
        <v>42405</v>
      </c>
      <c r="U44" s="268"/>
    </row>
    <row r="45" spans="2:21" ht="13.5" customHeight="1" thickBot="1">
      <c r="B45" s="199"/>
      <c r="C45" s="209" t="s">
        <v>129</v>
      </c>
      <c r="D45" s="210"/>
      <c r="E45" s="18">
        <f>E44+29</f>
        <v>42618</v>
      </c>
      <c r="F45" s="18">
        <f>F44+29</f>
        <v>42618</v>
      </c>
      <c r="G45" s="3">
        <f>G43+29</f>
        <v>42474</v>
      </c>
      <c r="H45" s="3">
        <f>H43+29</f>
        <v>42495</v>
      </c>
      <c r="I45" s="3">
        <f>I43+29</f>
        <v>42495</v>
      </c>
      <c r="J45" s="14"/>
      <c r="K45" s="14"/>
      <c r="L45" s="18"/>
      <c r="M45" s="28"/>
      <c r="N45" s="236" t="s">
        <v>5</v>
      </c>
      <c r="O45" s="237"/>
      <c r="P45" s="94">
        <f>P41+45</f>
        <v>42457</v>
      </c>
      <c r="Q45" s="94">
        <f>Q41+45</f>
        <v>42457</v>
      </c>
      <c r="R45" s="94">
        <f>R41+45</f>
        <v>42370</v>
      </c>
      <c r="S45" s="94">
        <f>S41+45</f>
        <v>42391</v>
      </c>
      <c r="T45" s="94">
        <f>T41+45</f>
        <v>42391</v>
      </c>
      <c r="U45" s="269"/>
    </row>
    <row r="46" spans="2:21" ht="13.5" customHeight="1" thickBot="1">
      <c r="B46" s="199"/>
      <c r="C46" s="242" t="s">
        <v>5</v>
      </c>
      <c r="D46" s="243"/>
      <c r="E46" s="19">
        <f t="shared" ref="E46:F46" si="32">E44+45</f>
        <v>42634</v>
      </c>
      <c r="F46" s="19">
        <f t="shared" si="32"/>
        <v>42634</v>
      </c>
      <c r="G46" s="4">
        <f t="shared" ref="G46:I46" si="33">G43+45</f>
        <v>42490</v>
      </c>
      <c r="H46" s="4">
        <f t="shared" si="33"/>
        <v>42511</v>
      </c>
      <c r="I46" s="4">
        <f t="shared" si="33"/>
        <v>42511</v>
      </c>
      <c r="J46" s="15"/>
      <c r="K46" s="15"/>
      <c r="L46" s="19"/>
      <c r="M46" s="28"/>
      <c r="N46" s="238" t="s">
        <v>23</v>
      </c>
      <c r="O46" s="239"/>
      <c r="P46" s="95">
        <f>P41+100</f>
        <v>42512</v>
      </c>
      <c r="Q46" s="95">
        <f>Q41+100</f>
        <v>42512</v>
      </c>
      <c r="R46" s="95">
        <f>R41+100</f>
        <v>42425</v>
      </c>
      <c r="S46" s="95">
        <f>S41+100</f>
        <v>42446</v>
      </c>
      <c r="T46" s="95">
        <f>T41+100</f>
        <v>42446</v>
      </c>
      <c r="U46" s="267">
        <v>6</v>
      </c>
    </row>
    <row r="47" spans="2:21" ht="13.5" customHeight="1">
      <c r="B47" s="199"/>
      <c r="C47" s="232" t="s">
        <v>4</v>
      </c>
      <c r="D47" s="270"/>
      <c r="E47" s="88">
        <f t="shared" ref="E47:G47" si="34">E45+30</f>
        <v>42648</v>
      </c>
      <c r="F47" s="88">
        <f t="shared" si="34"/>
        <v>42648</v>
      </c>
      <c r="G47" s="5">
        <f t="shared" si="34"/>
        <v>42504</v>
      </c>
      <c r="H47" s="5">
        <f>H45+30</f>
        <v>42525</v>
      </c>
      <c r="I47" s="5">
        <f>I45+30</f>
        <v>42525</v>
      </c>
      <c r="J47" s="64"/>
      <c r="K47" s="64"/>
      <c r="L47" s="16"/>
      <c r="M47" s="28"/>
      <c r="N47" s="232" t="s">
        <v>9</v>
      </c>
      <c r="O47" s="233"/>
      <c r="P47" s="16">
        <f>E36</f>
        <v>42471</v>
      </c>
      <c r="Q47" s="16">
        <f>F36</f>
        <v>42471</v>
      </c>
      <c r="R47" s="16">
        <f>G36</f>
        <v>42355</v>
      </c>
      <c r="S47" s="16">
        <f>H36</f>
        <v>42376</v>
      </c>
      <c r="T47" s="16">
        <f>I36</f>
        <v>42376</v>
      </c>
      <c r="U47" s="268"/>
    </row>
    <row r="48" spans="2:21" ht="12.75" customHeight="1">
      <c r="B48" s="199"/>
      <c r="C48" s="209" t="s">
        <v>129</v>
      </c>
      <c r="D48" s="210"/>
      <c r="E48" s="18">
        <f>E47+29</f>
        <v>42677</v>
      </c>
      <c r="F48" s="18">
        <f>F47+29</f>
        <v>42677</v>
      </c>
      <c r="G48" s="3">
        <f>G46+29</f>
        <v>42519</v>
      </c>
      <c r="H48" s="3">
        <f>H46+29</f>
        <v>42540</v>
      </c>
      <c r="I48" s="3">
        <f>I46+29</f>
        <v>42540</v>
      </c>
      <c r="J48" s="14"/>
      <c r="K48" s="14"/>
      <c r="L48" s="18"/>
      <c r="N48" s="234" t="s">
        <v>10</v>
      </c>
      <c r="O48" s="235"/>
      <c r="P48" s="93" t="s">
        <v>73</v>
      </c>
      <c r="Q48" s="93" t="s">
        <v>74</v>
      </c>
      <c r="R48" s="93" t="s">
        <v>105</v>
      </c>
      <c r="S48" s="93" t="s">
        <v>106</v>
      </c>
      <c r="T48" s="93" t="s">
        <v>121</v>
      </c>
      <c r="U48" s="268"/>
    </row>
    <row r="49" spans="2:21" ht="13.5" customHeight="1" thickBot="1">
      <c r="B49" s="199"/>
      <c r="C49" s="242" t="s">
        <v>5</v>
      </c>
      <c r="D49" s="243"/>
      <c r="E49" s="19">
        <f t="shared" ref="E49:F49" si="35">E47+45</f>
        <v>42693</v>
      </c>
      <c r="F49" s="19">
        <f t="shared" si="35"/>
        <v>42693</v>
      </c>
      <c r="G49" s="4">
        <f t="shared" ref="G49:I49" si="36">G46+45</f>
        <v>42535</v>
      </c>
      <c r="H49" s="4">
        <f t="shared" si="36"/>
        <v>42556</v>
      </c>
      <c r="I49" s="4">
        <f t="shared" si="36"/>
        <v>42556</v>
      </c>
      <c r="J49" s="15"/>
      <c r="K49" s="15"/>
      <c r="L49" s="19"/>
      <c r="N49" s="250" t="s">
        <v>22</v>
      </c>
      <c r="O49" s="91" t="s">
        <v>102</v>
      </c>
      <c r="P49" s="17">
        <f t="shared" ref="P49:R49" si="37">P47+45</f>
        <v>42516</v>
      </c>
      <c r="Q49" s="17">
        <f t="shared" si="37"/>
        <v>42516</v>
      </c>
      <c r="R49" s="17">
        <f t="shared" si="37"/>
        <v>42400</v>
      </c>
      <c r="S49" s="17">
        <f>S47+45</f>
        <v>42421</v>
      </c>
      <c r="T49" s="17">
        <f>T47+45</f>
        <v>42421</v>
      </c>
      <c r="U49" s="268"/>
    </row>
    <row r="50" spans="2:21" ht="13.5" customHeight="1" thickBot="1">
      <c r="B50" s="201"/>
      <c r="C50" s="277" t="s">
        <v>4</v>
      </c>
      <c r="D50" s="278"/>
      <c r="E50" s="90">
        <f t="shared" ref="E50:I50" si="38">E48+30</f>
        <v>42707</v>
      </c>
      <c r="F50" s="90">
        <f t="shared" si="38"/>
        <v>42707</v>
      </c>
      <c r="G50" s="77">
        <f t="shared" si="38"/>
        <v>42549</v>
      </c>
      <c r="H50" s="77">
        <f t="shared" si="38"/>
        <v>42570</v>
      </c>
      <c r="I50" s="77">
        <f t="shared" si="38"/>
        <v>42570</v>
      </c>
      <c r="J50" s="66"/>
      <c r="K50" s="66"/>
      <c r="L50" s="77"/>
      <c r="N50" s="250"/>
      <c r="O50" s="91" t="s">
        <v>101</v>
      </c>
      <c r="P50" s="17">
        <f>P49+14</f>
        <v>42530</v>
      </c>
      <c r="Q50" s="17">
        <f t="shared" ref="Q50:R50" si="39">Q49+14</f>
        <v>42530</v>
      </c>
      <c r="R50" s="17">
        <f t="shared" si="39"/>
        <v>42414</v>
      </c>
      <c r="S50" s="17">
        <f>S49+14</f>
        <v>42435</v>
      </c>
      <c r="T50" s="17">
        <f>T49+14</f>
        <v>42435</v>
      </c>
      <c r="U50" s="268"/>
    </row>
    <row r="51" spans="2:21" ht="13.5" customHeight="1" thickBot="1">
      <c r="N51" s="236" t="s">
        <v>5</v>
      </c>
      <c r="O51" s="237"/>
      <c r="P51" s="94">
        <f>P47+45</f>
        <v>42516</v>
      </c>
      <c r="Q51" s="94">
        <f>Q47+45</f>
        <v>42516</v>
      </c>
      <c r="R51" s="94">
        <f>R47+45</f>
        <v>42400</v>
      </c>
      <c r="S51" s="94">
        <f>S47+45</f>
        <v>42421</v>
      </c>
      <c r="T51" s="94">
        <f>T47+45</f>
        <v>42421</v>
      </c>
      <c r="U51" s="269"/>
    </row>
    <row r="52" spans="2:21" ht="12.75" customHeight="1" thickBot="1">
      <c r="N52" s="238" t="s">
        <v>23</v>
      </c>
      <c r="O52" s="239"/>
      <c r="P52" s="95">
        <f>P47+100</f>
        <v>42571</v>
      </c>
      <c r="Q52" s="95">
        <f>Q47+100</f>
        <v>42571</v>
      </c>
      <c r="R52" s="95">
        <f>R47+100</f>
        <v>42455</v>
      </c>
      <c r="S52" s="95">
        <f>S47+100</f>
        <v>42476</v>
      </c>
      <c r="T52" s="95">
        <f>T47+100</f>
        <v>42476</v>
      </c>
      <c r="U52" s="267">
        <v>7</v>
      </c>
    </row>
    <row r="53" spans="2:21" ht="13.5" customHeight="1">
      <c r="N53" s="232" t="s">
        <v>9</v>
      </c>
      <c r="O53" s="233"/>
      <c r="P53" s="16">
        <f>E41</f>
        <v>42530</v>
      </c>
      <c r="Q53" s="16">
        <f>F41</f>
        <v>42530</v>
      </c>
      <c r="R53" s="16">
        <f>G41</f>
        <v>42414</v>
      </c>
      <c r="S53" s="16">
        <f>H41</f>
        <v>42435</v>
      </c>
      <c r="T53" s="16">
        <f>I41</f>
        <v>42435</v>
      </c>
      <c r="U53" s="268"/>
    </row>
    <row r="54" spans="2:21" ht="12.75" customHeight="1">
      <c r="N54" s="234" t="s">
        <v>10</v>
      </c>
      <c r="O54" s="235"/>
      <c r="P54" s="93" t="s">
        <v>73</v>
      </c>
      <c r="Q54" s="93" t="s">
        <v>74</v>
      </c>
      <c r="R54" s="93" t="s">
        <v>105</v>
      </c>
      <c r="S54" s="93" t="s">
        <v>106</v>
      </c>
      <c r="T54" s="93" t="s">
        <v>121</v>
      </c>
      <c r="U54" s="268"/>
    </row>
    <row r="55" spans="2:21" ht="13.5" customHeight="1">
      <c r="N55" s="250" t="s">
        <v>22</v>
      </c>
      <c r="O55" s="91" t="s">
        <v>102</v>
      </c>
      <c r="P55" s="17">
        <f t="shared" ref="P55:R55" si="40">P53+45</f>
        <v>42575</v>
      </c>
      <c r="Q55" s="17">
        <f t="shared" si="40"/>
        <v>42575</v>
      </c>
      <c r="R55" s="17">
        <f t="shared" si="40"/>
        <v>42459</v>
      </c>
      <c r="S55" s="17">
        <f>S53+45</f>
        <v>42480</v>
      </c>
      <c r="T55" s="17">
        <f>T53+45</f>
        <v>42480</v>
      </c>
      <c r="U55" s="268"/>
    </row>
    <row r="56" spans="2:21" ht="12.75" customHeight="1">
      <c r="N56" s="250"/>
      <c r="O56" s="91" t="s">
        <v>101</v>
      </c>
      <c r="P56" s="17">
        <f>P55+14</f>
        <v>42589</v>
      </c>
      <c r="Q56" s="17">
        <f t="shared" ref="Q56:R56" si="41">Q55+14</f>
        <v>42589</v>
      </c>
      <c r="R56" s="17">
        <f t="shared" si="41"/>
        <v>42473</v>
      </c>
      <c r="S56" s="17">
        <f>S55+14</f>
        <v>42494</v>
      </c>
      <c r="T56" s="17">
        <f>T55+14</f>
        <v>42494</v>
      </c>
      <c r="U56" s="268"/>
    </row>
    <row r="57" spans="2:21" ht="13.5" customHeight="1" thickBot="1">
      <c r="N57" s="236" t="s">
        <v>5</v>
      </c>
      <c r="O57" s="237"/>
      <c r="P57" s="94">
        <f>P53+45</f>
        <v>42575</v>
      </c>
      <c r="Q57" s="94">
        <f>Q53+45</f>
        <v>42575</v>
      </c>
      <c r="R57" s="94">
        <f>R53+45</f>
        <v>42459</v>
      </c>
      <c r="S57" s="94">
        <f>S53+45</f>
        <v>42480</v>
      </c>
      <c r="T57" s="94">
        <f>T53+45</f>
        <v>42480</v>
      </c>
      <c r="U57" s="269"/>
    </row>
    <row r="58" spans="2:21" ht="12.75" customHeight="1" thickBot="1">
      <c r="N58" s="238" t="s">
        <v>23</v>
      </c>
      <c r="O58" s="239"/>
      <c r="P58" s="95">
        <f>P53+100</f>
        <v>42630</v>
      </c>
      <c r="Q58" s="95">
        <f>Q53+100</f>
        <v>42630</v>
      </c>
      <c r="R58" s="95">
        <f>R53+100</f>
        <v>42514</v>
      </c>
      <c r="S58" s="95">
        <f>S53+100</f>
        <v>42535</v>
      </c>
      <c r="T58" s="95">
        <f>T53+100</f>
        <v>42535</v>
      </c>
      <c r="U58" s="267">
        <v>8</v>
      </c>
    </row>
    <row r="59" spans="2:21" ht="13.5" customHeight="1">
      <c r="N59" s="232" t="s">
        <v>9</v>
      </c>
      <c r="O59" s="233"/>
      <c r="P59" s="16">
        <f>E44</f>
        <v>42589</v>
      </c>
      <c r="Q59" s="16">
        <f>F44</f>
        <v>42589</v>
      </c>
      <c r="R59" s="16">
        <f>G44</f>
        <v>42459</v>
      </c>
      <c r="S59" s="16">
        <f>H44</f>
        <v>42480</v>
      </c>
      <c r="T59" s="16">
        <f>I44</f>
        <v>42480</v>
      </c>
      <c r="U59" s="268"/>
    </row>
    <row r="60" spans="2:21" ht="13.5" customHeight="1">
      <c r="N60" s="234" t="s">
        <v>10</v>
      </c>
      <c r="O60" s="235"/>
      <c r="P60" s="93" t="s">
        <v>73</v>
      </c>
      <c r="Q60" s="93" t="s">
        <v>74</v>
      </c>
      <c r="R60" s="93" t="s">
        <v>105</v>
      </c>
      <c r="S60" s="93" t="s">
        <v>106</v>
      </c>
      <c r="T60" s="93" t="s">
        <v>121</v>
      </c>
      <c r="U60" s="268"/>
    </row>
    <row r="61" spans="2:21" ht="12.75" customHeight="1">
      <c r="N61" s="250" t="s">
        <v>22</v>
      </c>
      <c r="O61" s="91" t="s">
        <v>102</v>
      </c>
      <c r="P61" s="17">
        <f t="shared" ref="P61:R61" si="42">P59+45</f>
        <v>42634</v>
      </c>
      <c r="Q61" s="17">
        <f t="shared" si="42"/>
        <v>42634</v>
      </c>
      <c r="R61" s="17">
        <f t="shared" si="42"/>
        <v>42504</v>
      </c>
      <c r="S61" s="17">
        <f>S59+45</f>
        <v>42525</v>
      </c>
      <c r="T61" s="17">
        <f>T59+45</f>
        <v>42525</v>
      </c>
      <c r="U61" s="268"/>
    </row>
    <row r="62" spans="2:21" ht="12.75" customHeight="1">
      <c r="N62" s="250"/>
      <c r="O62" s="91" t="s">
        <v>101</v>
      </c>
      <c r="P62" s="17">
        <f>P61+14</f>
        <v>42648</v>
      </c>
      <c r="Q62" s="17">
        <f t="shared" ref="Q62:R62" si="43">Q61+14</f>
        <v>42648</v>
      </c>
      <c r="R62" s="17">
        <f t="shared" si="43"/>
        <v>42518</v>
      </c>
      <c r="S62" s="17">
        <f>S61+14</f>
        <v>42539</v>
      </c>
      <c r="T62" s="17">
        <f>T61+14</f>
        <v>42539</v>
      </c>
      <c r="U62" s="268"/>
    </row>
    <row r="63" spans="2:21" ht="13.5" customHeight="1" thickBot="1">
      <c r="N63" s="236" t="s">
        <v>5</v>
      </c>
      <c r="O63" s="237"/>
      <c r="P63" s="94">
        <f>P59+45</f>
        <v>42634</v>
      </c>
      <c r="Q63" s="94">
        <f>Q59+45</f>
        <v>42634</v>
      </c>
      <c r="R63" s="94">
        <f>R59+45</f>
        <v>42504</v>
      </c>
      <c r="S63" s="94">
        <f>S59+45</f>
        <v>42525</v>
      </c>
      <c r="T63" s="94">
        <f>T59+45</f>
        <v>42525</v>
      </c>
      <c r="U63" s="268"/>
    </row>
    <row r="64" spans="2:21" ht="12.75" customHeight="1" thickBot="1">
      <c r="N64" s="238" t="s">
        <v>23</v>
      </c>
      <c r="O64" s="239"/>
      <c r="P64" s="95">
        <f>P59+100</f>
        <v>42689</v>
      </c>
      <c r="Q64" s="95">
        <f>Q59+100</f>
        <v>42689</v>
      </c>
      <c r="R64" s="95">
        <f>R59+100</f>
        <v>42559</v>
      </c>
      <c r="S64" s="95">
        <f>S59+100</f>
        <v>42580</v>
      </c>
      <c r="T64" s="95">
        <f>T59+100</f>
        <v>42580</v>
      </c>
      <c r="U64" s="244">
        <v>9</v>
      </c>
    </row>
    <row r="65" spans="14:21" ht="13.5" customHeight="1">
      <c r="N65" s="232" t="s">
        <v>9</v>
      </c>
      <c r="O65" s="233"/>
      <c r="P65" s="16">
        <f>E47</f>
        <v>42648</v>
      </c>
      <c r="Q65" s="16">
        <f>F47</f>
        <v>42648</v>
      </c>
      <c r="R65" s="16">
        <f>G47</f>
        <v>42504</v>
      </c>
      <c r="S65" s="16">
        <f>H47</f>
        <v>42525</v>
      </c>
      <c r="T65" s="16">
        <f>I47</f>
        <v>42525</v>
      </c>
      <c r="U65" s="245"/>
    </row>
    <row r="66" spans="14:21">
      <c r="N66" s="234" t="s">
        <v>10</v>
      </c>
      <c r="O66" s="235"/>
      <c r="P66" s="93" t="s">
        <v>73</v>
      </c>
      <c r="Q66" s="93" t="s">
        <v>74</v>
      </c>
      <c r="R66" s="93" t="s">
        <v>105</v>
      </c>
      <c r="S66" s="93" t="s">
        <v>106</v>
      </c>
      <c r="T66" s="93" t="s">
        <v>121</v>
      </c>
      <c r="U66" s="245"/>
    </row>
    <row r="67" spans="14:21">
      <c r="N67" s="250" t="s">
        <v>22</v>
      </c>
      <c r="O67" s="91" t="s">
        <v>102</v>
      </c>
      <c r="P67" s="17">
        <f t="shared" ref="P67:R67" si="44">P65+45</f>
        <v>42693</v>
      </c>
      <c r="Q67" s="17">
        <f t="shared" si="44"/>
        <v>42693</v>
      </c>
      <c r="R67" s="17">
        <f t="shared" si="44"/>
        <v>42549</v>
      </c>
      <c r="S67" s="17">
        <f>S65+45</f>
        <v>42570</v>
      </c>
      <c r="T67" s="17">
        <f>T65+45</f>
        <v>42570</v>
      </c>
      <c r="U67" s="245"/>
    </row>
    <row r="68" spans="14:21">
      <c r="N68" s="250"/>
      <c r="O68" s="91" t="s">
        <v>101</v>
      </c>
      <c r="P68" s="17">
        <f>P67+14</f>
        <v>42707</v>
      </c>
      <c r="Q68" s="17">
        <f t="shared" ref="Q68:R68" si="45">Q67+14</f>
        <v>42707</v>
      </c>
      <c r="R68" s="17">
        <f t="shared" si="45"/>
        <v>42563</v>
      </c>
      <c r="S68" s="17">
        <f>S67+14</f>
        <v>42584</v>
      </c>
      <c r="T68" s="17">
        <f>T67+14</f>
        <v>42584</v>
      </c>
      <c r="U68" s="245"/>
    </row>
    <row r="69" spans="14:21" ht="13.5" thickBot="1">
      <c r="N69" s="236" t="s">
        <v>5</v>
      </c>
      <c r="O69" s="237"/>
      <c r="P69" s="94">
        <f>P65+45</f>
        <v>42693</v>
      </c>
      <c r="Q69" s="94">
        <f>Q65+45</f>
        <v>42693</v>
      </c>
      <c r="R69" s="94">
        <f>R65+45</f>
        <v>42549</v>
      </c>
      <c r="S69" s="94">
        <f>S65+45</f>
        <v>42570</v>
      </c>
      <c r="T69" s="94">
        <f>T65+45</f>
        <v>42570</v>
      </c>
      <c r="U69" s="246"/>
    </row>
    <row r="70" spans="14:21" ht="13.5" thickBot="1">
      <c r="N70" s="238" t="s">
        <v>23</v>
      </c>
      <c r="O70" s="239"/>
      <c r="P70" s="95">
        <f>P65+100</f>
        <v>42748</v>
      </c>
      <c r="Q70" s="95">
        <f>Q65+100</f>
        <v>42748</v>
      </c>
      <c r="R70" s="95">
        <f>R65+100</f>
        <v>42604</v>
      </c>
      <c r="S70" s="95">
        <f>S65+100</f>
        <v>42625</v>
      </c>
      <c r="T70" s="95">
        <f>T65+100</f>
        <v>42625</v>
      </c>
      <c r="U70" s="244">
        <v>10</v>
      </c>
    </row>
    <row r="71" spans="14:21">
      <c r="N71" s="232" t="s">
        <v>9</v>
      </c>
      <c r="O71" s="233"/>
      <c r="P71" s="16">
        <f>E50</f>
        <v>42707</v>
      </c>
      <c r="Q71" s="16">
        <f>F50</f>
        <v>42707</v>
      </c>
      <c r="R71" s="16">
        <f>G50</f>
        <v>42549</v>
      </c>
      <c r="S71" s="16">
        <f>H50</f>
        <v>42570</v>
      </c>
      <c r="T71" s="16">
        <f>I50</f>
        <v>42570</v>
      </c>
      <c r="U71" s="245"/>
    </row>
    <row r="72" spans="14:21">
      <c r="N72" s="234" t="s">
        <v>10</v>
      </c>
      <c r="O72" s="235"/>
      <c r="P72" s="93" t="s">
        <v>73</v>
      </c>
      <c r="Q72" s="93" t="s">
        <v>74</v>
      </c>
      <c r="R72" s="93" t="s">
        <v>105</v>
      </c>
      <c r="S72" s="93" t="s">
        <v>106</v>
      </c>
      <c r="T72" s="93" t="s">
        <v>121</v>
      </c>
      <c r="U72" s="245"/>
    </row>
    <row r="73" spans="14:21">
      <c r="N73" s="250" t="s">
        <v>22</v>
      </c>
      <c r="O73" s="91" t="s">
        <v>102</v>
      </c>
      <c r="P73" s="17">
        <f t="shared" ref="P73:R73" si="46">P71+45</f>
        <v>42752</v>
      </c>
      <c r="Q73" s="17">
        <f t="shared" si="46"/>
        <v>42752</v>
      </c>
      <c r="R73" s="17">
        <f t="shared" si="46"/>
        <v>42594</v>
      </c>
      <c r="S73" s="17">
        <f>S71+45</f>
        <v>42615</v>
      </c>
      <c r="T73" s="17">
        <f>T71+45</f>
        <v>42615</v>
      </c>
      <c r="U73" s="245"/>
    </row>
    <row r="74" spans="14:21">
      <c r="N74" s="250"/>
      <c r="O74" s="91" t="s">
        <v>101</v>
      </c>
      <c r="P74" s="17">
        <f>P73+14</f>
        <v>42766</v>
      </c>
      <c r="Q74" s="17">
        <f t="shared" ref="Q74:R74" si="47">Q73+14</f>
        <v>42766</v>
      </c>
      <c r="R74" s="17">
        <f t="shared" si="47"/>
        <v>42608</v>
      </c>
      <c r="S74" s="17">
        <f>S73+14</f>
        <v>42629</v>
      </c>
      <c r="T74" s="17">
        <f>T73+14</f>
        <v>42629</v>
      </c>
      <c r="U74" s="245"/>
    </row>
    <row r="75" spans="14:21" ht="13.5" thickBot="1">
      <c r="N75" s="236" t="s">
        <v>5</v>
      </c>
      <c r="O75" s="237"/>
      <c r="P75" s="94">
        <f t="shared" ref="P75:R75" si="48">P71+45</f>
        <v>42752</v>
      </c>
      <c r="Q75" s="94">
        <f t="shared" si="48"/>
        <v>42752</v>
      </c>
      <c r="R75" s="94">
        <f t="shared" si="48"/>
        <v>42594</v>
      </c>
      <c r="S75" s="94">
        <f>S71+45</f>
        <v>42615</v>
      </c>
      <c r="T75" s="94">
        <f>T71+45</f>
        <v>42615</v>
      </c>
      <c r="U75" s="246"/>
    </row>
    <row r="76" spans="14:21" ht="13.5" thickBot="1">
      <c r="N76" s="238" t="s">
        <v>23</v>
      </c>
      <c r="O76" s="239"/>
      <c r="P76" s="96">
        <f t="shared" ref="P76:R76" si="49">P71+100</f>
        <v>42807</v>
      </c>
      <c r="Q76" s="96">
        <f t="shared" si="49"/>
        <v>42807</v>
      </c>
      <c r="R76" s="96">
        <f t="shared" si="49"/>
        <v>42649</v>
      </c>
      <c r="S76" s="96">
        <f>S71+100</f>
        <v>42670</v>
      </c>
      <c r="T76" s="96">
        <f>T71+100</f>
        <v>42670</v>
      </c>
    </row>
  </sheetData>
  <mergeCells count="117">
    <mergeCell ref="E3:I3"/>
    <mergeCell ref="J3:L3"/>
    <mergeCell ref="U13:U15"/>
    <mergeCell ref="N57:O57"/>
    <mergeCell ref="N58:O58"/>
    <mergeCell ref="N60:O60"/>
    <mergeCell ref="N59:O59"/>
    <mergeCell ref="N63:O63"/>
    <mergeCell ref="N48:O48"/>
    <mergeCell ref="N51:O51"/>
    <mergeCell ref="N52:O52"/>
    <mergeCell ref="N53:O53"/>
    <mergeCell ref="N54:O54"/>
    <mergeCell ref="N55:N56"/>
    <mergeCell ref="N61:N62"/>
    <mergeCell ref="N33:O33"/>
    <mergeCell ref="N34:O34"/>
    <mergeCell ref="N35:O35"/>
    <mergeCell ref="N36:O36"/>
    <mergeCell ref="N39:O39"/>
    <mergeCell ref="U58:U63"/>
    <mergeCell ref="N71:O71"/>
    <mergeCell ref="N72:O72"/>
    <mergeCell ref="N75:O75"/>
    <mergeCell ref="N76:O76"/>
    <mergeCell ref="N64:O64"/>
    <mergeCell ref="N65:O65"/>
    <mergeCell ref="N66:O66"/>
    <mergeCell ref="N69:O69"/>
    <mergeCell ref="N70:O70"/>
    <mergeCell ref="N67:N68"/>
    <mergeCell ref="N73:N74"/>
    <mergeCell ref="C47:D47"/>
    <mergeCell ref="E14:I14"/>
    <mergeCell ref="N18:O18"/>
    <mergeCell ref="N21:O21"/>
    <mergeCell ref="N22:O22"/>
    <mergeCell ref="N23:O23"/>
    <mergeCell ref="N24:O24"/>
    <mergeCell ref="N27:O27"/>
    <mergeCell ref="N28:O28"/>
    <mergeCell ref="N29:O29"/>
    <mergeCell ref="N30:O30"/>
    <mergeCell ref="N16:O16"/>
    <mergeCell ref="J14:L14"/>
    <mergeCell ref="U64:U69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48:D48"/>
    <mergeCell ref="C49:D4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50:D50"/>
    <mergeCell ref="C45:D45"/>
    <mergeCell ref="U70:U75"/>
    <mergeCell ref="N40:O40"/>
    <mergeCell ref="M19:M23"/>
    <mergeCell ref="N19:N20"/>
    <mergeCell ref="N13:T13"/>
    <mergeCell ref="N14:O15"/>
    <mergeCell ref="C9:D9"/>
    <mergeCell ref="C10:D10"/>
    <mergeCell ref="C14:D15"/>
    <mergeCell ref="C37:C38"/>
    <mergeCell ref="C16:C17"/>
    <mergeCell ref="C21:C22"/>
    <mergeCell ref="N25:N26"/>
    <mergeCell ref="N31:N32"/>
    <mergeCell ref="N37:N38"/>
    <mergeCell ref="N43:N44"/>
    <mergeCell ref="N49:N50"/>
    <mergeCell ref="U16:U21"/>
    <mergeCell ref="U22:U27"/>
    <mergeCell ref="U28:U33"/>
    <mergeCell ref="U34:U39"/>
    <mergeCell ref="U40:U45"/>
    <mergeCell ref="U46:U51"/>
    <mergeCell ref="U52:U57"/>
    <mergeCell ref="B33:B50"/>
    <mergeCell ref="B16:B32"/>
    <mergeCell ref="B13:B15"/>
    <mergeCell ref="C18:D18"/>
    <mergeCell ref="C19:D19"/>
    <mergeCell ref="C20:D20"/>
    <mergeCell ref="C2:M2"/>
    <mergeCell ref="B12:T12"/>
    <mergeCell ref="N5:O5"/>
    <mergeCell ref="N6:O6"/>
    <mergeCell ref="C3:D4"/>
    <mergeCell ref="C5:D5"/>
    <mergeCell ref="C6:D6"/>
    <mergeCell ref="C7:D7"/>
    <mergeCell ref="C8:D8"/>
    <mergeCell ref="C13:L13"/>
    <mergeCell ref="C39:D39"/>
    <mergeCell ref="N41:O41"/>
    <mergeCell ref="N42:O42"/>
    <mergeCell ref="N45:O45"/>
    <mergeCell ref="N46:O46"/>
    <mergeCell ref="N47:O47"/>
    <mergeCell ref="N17:O17"/>
    <mergeCell ref="C46:D46"/>
  </mergeCells>
  <conditionalFormatting sqref="F38:L38 P7:Q8 E16:E50 F22:L22">
    <cfRule type="expression" dxfId="14" priority="275">
      <formula>TODAY()-E7=0</formula>
    </cfRule>
    <cfRule type="expression" dxfId="13" priority="276">
      <formula>TODAY()-E7=-2</formula>
    </cfRule>
  </conditionalFormatting>
  <conditionalFormatting sqref="E16:E17 P8:Q8">
    <cfRule type="expression" dxfId="12" priority="274">
      <formula>TODAY()-E8=-1</formula>
    </cfRule>
  </conditionalFormatting>
  <conditionalFormatting sqref="F39:K50 F23:K37 F16:K21">
    <cfRule type="expression" dxfId="11" priority="271">
      <formula>TODAY()-F16=-1</formula>
    </cfRule>
    <cfRule type="expression" dxfId="10" priority="272">
      <formula>TODAY()-F16=-2</formula>
    </cfRule>
    <cfRule type="expression" dxfId="9" priority="273">
      <formula>TODAY()-F16=0</formula>
    </cfRule>
  </conditionalFormatting>
  <conditionalFormatting sqref="L39:L50 P17:T76 L16:L21 L23:L37 P9:Q9">
    <cfRule type="expression" dxfId="8" priority="268">
      <formula>TODAY()-L9=-2</formula>
    </cfRule>
    <cfRule type="expression" dxfId="7" priority="269">
      <formula>TODAY()-L9=-1</formula>
    </cfRule>
    <cfRule type="expression" dxfId="6" priority="270">
      <formula>TODAY()-L9=0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85"/>
  <sheetViews>
    <sheetView topLeftCell="A50" zoomScaleNormal="100" workbookViewId="0">
      <pane xSplit="1" ySplit="1" topLeftCell="B51" activePane="bottomRight" state="frozen"/>
      <selection activeCell="A50" sqref="A50"/>
      <selection pane="topRight" activeCell="B50" sqref="B50"/>
      <selection pane="bottomLeft" activeCell="A51" sqref="A51"/>
      <selection pane="bottomRight" activeCell="E59" sqref="E59"/>
    </sheetView>
  </sheetViews>
  <sheetFormatPr defaultRowHeight="12.75"/>
  <cols>
    <col min="1" max="1" width="18" customWidth="1"/>
    <col min="2" max="2" width="10.140625" bestFit="1" customWidth="1"/>
    <col min="3" max="3" width="8.42578125" customWidth="1"/>
    <col min="4" max="4" width="10.140625" bestFit="1" customWidth="1"/>
    <col min="5" max="5" width="9.85546875" customWidth="1"/>
    <col min="6" max="6" width="10.7109375" bestFit="1" customWidth="1"/>
    <col min="7" max="7" width="8.42578125" bestFit="1" customWidth="1"/>
    <col min="8" max="8" width="9.5703125" bestFit="1" customWidth="1"/>
    <col min="9" max="9" width="10.7109375" customWidth="1"/>
    <col min="10" max="10" width="10.7109375" bestFit="1" customWidth="1"/>
    <col min="11" max="11" width="8.42578125" bestFit="1" customWidth="1"/>
    <col min="12" max="12" width="9.5703125" bestFit="1" customWidth="1"/>
    <col min="13" max="14" width="10.7109375" bestFit="1" customWidth="1"/>
    <col min="15" max="15" width="8.42578125" customWidth="1"/>
    <col min="16" max="16" width="10.5703125" bestFit="1" customWidth="1"/>
    <col min="17" max="18" width="10.7109375" bestFit="1" customWidth="1"/>
    <col min="19" max="20" width="8.42578125" bestFit="1" customWidth="1"/>
    <col min="21" max="21" width="10.85546875" bestFit="1" customWidth="1"/>
    <col min="22" max="22" width="10.5703125" bestFit="1" customWidth="1"/>
    <col min="23" max="23" width="8.5703125" bestFit="1" customWidth="1"/>
    <col min="24" max="24" width="10.7109375" customWidth="1"/>
    <col min="25" max="25" width="8.42578125" bestFit="1" customWidth="1"/>
    <col min="26" max="26" width="10.5703125" bestFit="1" customWidth="1"/>
    <col min="27" max="27" width="8.5703125" bestFit="1" customWidth="1"/>
    <col min="28" max="28" width="10.7109375" bestFit="1" customWidth="1"/>
    <col min="29" max="29" width="8.42578125" bestFit="1" customWidth="1"/>
    <col min="30" max="30" width="10.7109375" customWidth="1"/>
    <col min="31" max="31" width="8.5703125" bestFit="1" customWidth="1"/>
    <col min="32" max="32" width="10.7109375" bestFit="1" customWidth="1"/>
    <col min="33" max="33" width="8.42578125" bestFit="1" customWidth="1"/>
    <col min="34" max="34" width="10.7109375" customWidth="1"/>
    <col min="35" max="35" width="8.5703125" bestFit="1" customWidth="1"/>
    <col min="36" max="36" width="10.7109375" bestFit="1" customWidth="1"/>
    <col min="37" max="37" width="8.42578125" bestFit="1" customWidth="1"/>
    <col min="38" max="38" width="8.42578125" customWidth="1"/>
    <col min="39" max="39" width="10.85546875" customWidth="1"/>
    <col min="40" max="40" width="10.5703125" bestFit="1" customWidth="1"/>
    <col min="41" max="41" width="8.5703125" bestFit="1" customWidth="1"/>
    <col min="42" max="42" width="10.7109375" bestFit="1" customWidth="1"/>
    <col min="43" max="43" width="8.42578125" bestFit="1" customWidth="1"/>
    <col min="44" max="44" width="10.5703125" bestFit="1" customWidth="1"/>
    <col min="45" max="45" width="8.5703125" bestFit="1" customWidth="1"/>
    <col min="46" max="46" width="11.7109375" bestFit="1" customWidth="1"/>
    <col min="47" max="47" width="8.42578125" bestFit="1" customWidth="1"/>
    <col min="48" max="48" width="10.5703125" bestFit="1" customWidth="1"/>
    <col min="49" max="49" width="8.5703125" bestFit="1" customWidth="1"/>
    <col min="50" max="50" width="11.7109375" bestFit="1" customWidth="1"/>
    <col min="51" max="51" width="8.140625" customWidth="1"/>
    <col min="52" max="52" width="10.5703125" bestFit="1" customWidth="1"/>
    <col min="53" max="53" width="8.140625" bestFit="1" customWidth="1"/>
    <col min="54" max="54" width="11.7109375" customWidth="1"/>
    <col min="55" max="56" width="8.42578125" bestFit="1" customWidth="1"/>
    <col min="57" max="57" width="10.85546875" customWidth="1"/>
    <col min="58" max="58" width="10.5703125" bestFit="1" customWidth="1"/>
    <col min="59" max="59" width="8.85546875" bestFit="1" customWidth="1"/>
    <col min="60" max="60" width="10.42578125" bestFit="1" customWidth="1"/>
  </cols>
  <sheetData>
    <row r="1" spans="1:9" ht="18.75" thickBot="1">
      <c r="A1" s="46" t="s">
        <v>66</v>
      </c>
      <c r="B1" s="299" t="s">
        <v>69</v>
      </c>
      <c r="C1" s="299"/>
      <c r="D1" s="299"/>
      <c r="E1" s="299"/>
      <c r="F1" s="299"/>
      <c r="G1" s="299"/>
      <c r="H1" s="300"/>
    </row>
    <row r="2" spans="1:9" ht="18.75" thickBot="1">
      <c r="A2" s="45" t="s">
        <v>67</v>
      </c>
      <c r="B2" s="299" t="s">
        <v>68</v>
      </c>
      <c r="C2" s="299"/>
      <c r="D2" s="299"/>
      <c r="E2" s="299"/>
      <c r="F2" s="299"/>
      <c r="G2" s="299"/>
      <c r="H2" s="300"/>
    </row>
    <row r="3" spans="1:9" ht="18.75" thickBot="1">
      <c r="A3" s="45" t="s">
        <v>70</v>
      </c>
      <c r="B3" s="299" t="s">
        <v>72</v>
      </c>
      <c r="C3" s="299"/>
      <c r="D3" s="299"/>
      <c r="E3" s="299"/>
      <c r="F3" s="299"/>
      <c r="G3" s="299"/>
      <c r="H3" s="300"/>
    </row>
    <row r="4" spans="1:9" ht="18.75" thickBot="1">
      <c r="A4" s="46" t="s">
        <v>71</v>
      </c>
      <c r="B4" s="299" t="s">
        <v>83</v>
      </c>
      <c r="C4" s="299"/>
      <c r="D4" s="299"/>
      <c r="E4" s="299"/>
      <c r="F4" s="299"/>
      <c r="G4" s="299"/>
      <c r="H4" s="300"/>
    </row>
    <row r="5" spans="1:9" ht="18.75" thickBot="1">
      <c r="A5" s="45" t="s">
        <v>71</v>
      </c>
      <c r="B5" s="299" t="s">
        <v>84</v>
      </c>
      <c r="C5" s="299"/>
      <c r="D5" s="299"/>
      <c r="E5" s="299"/>
      <c r="F5" s="299"/>
      <c r="G5" s="299"/>
      <c r="H5" s="300"/>
    </row>
    <row r="6" spans="1:9" ht="18.75" thickBot="1">
      <c r="A6" s="47" t="s">
        <v>79</v>
      </c>
      <c r="B6" s="299" t="s">
        <v>28</v>
      </c>
      <c r="C6" s="299"/>
      <c r="D6" s="299"/>
      <c r="E6" s="299"/>
      <c r="F6" s="299"/>
      <c r="G6" s="299"/>
      <c r="H6" s="300"/>
    </row>
    <row r="7" spans="1:9" ht="18.75" thickBot="1">
      <c r="A7" s="47" t="s">
        <v>80</v>
      </c>
      <c r="B7" s="299" t="s">
        <v>29</v>
      </c>
      <c r="C7" s="299"/>
      <c r="D7" s="299"/>
      <c r="E7" s="299"/>
      <c r="F7" s="299"/>
      <c r="G7" s="299"/>
      <c r="H7" s="300"/>
    </row>
    <row r="8" spans="1:9" ht="36" customHeight="1" thickBot="1">
      <c r="A8" s="34" t="s">
        <v>39</v>
      </c>
      <c r="B8" s="34" t="s">
        <v>41</v>
      </c>
      <c r="C8" s="34" t="s">
        <v>40</v>
      </c>
      <c r="D8" s="37" t="s">
        <v>35</v>
      </c>
      <c r="E8" s="34" t="s">
        <v>36</v>
      </c>
      <c r="F8" s="34"/>
      <c r="G8" s="34"/>
      <c r="H8" s="34" t="s">
        <v>37</v>
      </c>
      <c r="I8" s="34" t="s">
        <v>38</v>
      </c>
    </row>
    <row r="9" spans="1:9" ht="18">
      <c r="A9" s="301">
        <v>1</v>
      </c>
      <c r="B9" s="332" t="s">
        <v>30</v>
      </c>
      <c r="C9" s="316" t="s">
        <v>42</v>
      </c>
      <c r="D9" s="304" t="s">
        <v>34</v>
      </c>
      <c r="E9" s="42" t="s">
        <v>44</v>
      </c>
      <c r="F9" s="142"/>
      <c r="G9" s="142"/>
    </row>
    <row r="10" spans="1:9" ht="18">
      <c r="A10" s="302"/>
      <c r="B10" s="333"/>
      <c r="C10" s="317"/>
      <c r="D10" s="305"/>
      <c r="E10" s="39" t="s">
        <v>44</v>
      </c>
      <c r="F10" s="143"/>
      <c r="G10" s="143"/>
    </row>
    <row r="11" spans="1:9" ht="4.5" customHeight="1">
      <c r="A11" s="302"/>
      <c r="B11" s="333"/>
      <c r="C11" s="36"/>
      <c r="D11" s="36"/>
      <c r="E11" s="36"/>
      <c r="F11" s="144"/>
      <c r="G11" s="144"/>
    </row>
    <row r="12" spans="1:9" ht="18">
      <c r="A12" s="302"/>
      <c r="B12" s="333"/>
      <c r="C12" s="330" t="s">
        <v>42</v>
      </c>
      <c r="D12" s="328" t="s">
        <v>33</v>
      </c>
      <c r="E12" s="52" t="s">
        <v>43</v>
      </c>
      <c r="F12" s="145"/>
      <c r="G12" s="145"/>
    </row>
    <row r="13" spans="1:9" ht="18.75" thickBot="1">
      <c r="A13" s="303"/>
      <c r="B13" s="334"/>
      <c r="C13" s="331"/>
      <c r="D13" s="329"/>
      <c r="E13" s="53" t="s">
        <v>43</v>
      </c>
      <c r="F13" s="146"/>
      <c r="G13" s="146"/>
    </row>
    <row r="14" spans="1:9" ht="6" customHeight="1" thickBot="1">
      <c r="A14" s="320"/>
      <c r="B14" s="320"/>
      <c r="C14" s="320"/>
      <c r="D14" s="320"/>
      <c r="E14" s="320"/>
      <c r="F14" s="147"/>
      <c r="G14" s="147"/>
    </row>
    <row r="15" spans="1:9" ht="18">
      <c r="A15" s="301">
        <v>2</v>
      </c>
      <c r="B15" s="332" t="s">
        <v>31</v>
      </c>
      <c r="C15" s="316" t="s">
        <v>45</v>
      </c>
      <c r="D15" s="304" t="s">
        <v>34</v>
      </c>
      <c r="E15" s="42" t="s">
        <v>46</v>
      </c>
      <c r="F15" s="142"/>
      <c r="G15" s="142"/>
    </row>
    <row r="16" spans="1:9" ht="18">
      <c r="A16" s="302"/>
      <c r="B16" s="333"/>
      <c r="C16" s="317"/>
      <c r="D16" s="305"/>
      <c r="E16" s="39" t="s">
        <v>46</v>
      </c>
      <c r="F16" s="143"/>
      <c r="G16" s="143"/>
    </row>
    <row r="17" spans="1:9" ht="4.5" customHeight="1">
      <c r="A17" s="302"/>
      <c r="B17" s="333"/>
      <c r="C17" s="36"/>
      <c r="D17" s="36"/>
      <c r="E17" s="36"/>
      <c r="F17" s="144"/>
      <c r="G17" s="144"/>
    </row>
    <row r="18" spans="1:9" ht="18">
      <c r="A18" s="302"/>
      <c r="B18" s="333"/>
      <c r="C18" s="330" t="s">
        <v>45</v>
      </c>
      <c r="D18" s="328" t="s">
        <v>32</v>
      </c>
      <c r="E18" s="52" t="s">
        <v>47</v>
      </c>
      <c r="F18" s="145"/>
      <c r="G18" s="145"/>
    </row>
    <row r="19" spans="1:9" ht="18.75" thickBot="1">
      <c r="A19" s="303"/>
      <c r="B19" s="334"/>
      <c r="C19" s="331"/>
      <c r="D19" s="329"/>
      <c r="E19" s="53" t="s">
        <v>47</v>
      </c>
      <c r="F19" s="146"/>
      <c r="G19" s="146"/>
    </row>
    <row r="20" spans="1:9" ht="6" customHeight="1" thickBot="1">
      <c r="A20" s="335"/>
      <c r="B20" s="335"/>
      <c r="C20" s="335"/>
      <c r="D20" s="335"/>
      <c r="E20" s="335"/>
      <c r="F20" s="335"/>
      <c r="G20" s="335"/>
      <c r="H20" s="335"/>
      <c r="I20" s="335"/>
    </row>
    <row r="21" spans="1:9" ht="18" customHeight="1">
      <c r="A21" s="336">
        <v>3</v>
      </c>
      <c r="B21" s="336" t="s">
        <v>49</v>
      </c>
      <c r="C21" s="316" t="s">
        <v>51</v>
      </c>
      <c r="D21" s="304" t="s">
        <v>34</v>
      </c>
      <c r="E21" s="310" t="s">
        <v>53</v>
      </c>
      <c r="F21" s="125"/>
      <c r="G21" s="125"/>
      <c r="H21" s="324"/>
      <c r="I21" s="324"/>
    </row>
    <row r="22" spans="1:9" ht="12.75" customHeight="1">
      <c r="A22" s="337"/>
      <c r="B22" s="337"/>
      <c r="C22" s="317"/>
      <c r="D22" s="305"/>
      <c r="E22" s="311"/>
      <c r="F22" s="132"/>
      <c r="G22" s="132"/>
      <c r="H22" s="325"/>
      <c r="I22" s="325"/>
    </row>
    <row r="23" spans="1:9" ht="18">
      <c r="A23" s="337"/>
      <c r="B23" s="337"/>
      <c r="C23" s="317"/>
      <c r="D23" s="305"/>
      <c r="E23" s="312" t="s">
        <v>53</v>
      </c>
      <c r="F23" s="130"/>
      <c r="G23" s="130"/>
      <c r="H23" s="311" t="s">
        <v>33</v>
      </c>
      <c r="I23" s="38" t="s">
        <v>55</v>
      </c>
    </row>
    <row r="24" spans="1:9" ht="18.75" thickBot="1">
      <c r="A24" s="337"/>
      <c r="B24" s="337"/>
      <c r="C24" s="318"/>
      <c r="D24" s="306"/>
      <c r="E24" s="326"/>
      <c r="F24" s="131"/>
      <c r="G24" s="131"/>
      <c r="H24" s="315"/>
      <c r="I24" s="40" t="s">
        <v>55</v>
      </c>
    </row>
    <row r="25" spans="1:9" ht="18">
      <c r="A25" s="337"/>
      <c r="B25" s="337"/>
      <c r="C25" s="321" t="s">
        <v>51</v>
      </c>
      <c r="D25" s="316" t="s">
        <v>33</v>
      </c>
      <c r="E25" s="327" t="s">
        <v>54</v>
      </c>
      <c r="F25" s="132"/>
      <c r="G25" s="132"/>
      <c r="H25" s="321" t="s">
        <v>34</v>
      </c>
      <c r="I25" s="41" t="s">
        <v>56</v>
      </c>
    </row>
    <row r="26" spans="1:9" ht="18">
      <c r="A26" s="337"/>
      <c r="B26" s="337"/>
      <c r="C26" s="312"/>
      <c r="D26" s="317"/>
      <c r="E26" s="311"/>
      <c r="F26" s="129"/>
      <c r="G26" s="129"/>
      <c r="H26" s="312"/>
      <c r="I26" s="39" t="s">
        <v>56</v>
      </c>
    </row>
    <row r="27" spans="1:9" ht="18" customHeight="1">
      <c r="A27" s="337"/>
      <c r="B27" s="337"/>
      <c r="C27" s="312"/>
      <c r="D27" s="317"/>
      <c r="E27" s="312" t="s">
        <v>54</v>
      </c>
      <c r="F27" s="128"/>
      <c r="G27" s="128"/>
      <c r="H27" s="313"/>
      <c r="I27" s="322"/>
    </row>
    <row r="28" spans="1:9" ht="12.75" customHeight="1" thickBot="1">
      <c r="A28" s="338"/>
      <c r="B28" s="338"/>
      <c r="C28" s="326"/>
      <c r="D28" s="318"/>
      <c r="E28" s="326"/>
      <c r="F28" s="127"/>
      <c r="G28" s="127"/>
      <c r="H28" s="306"/>
      <c r="I28" s="323"/>
    </row>
    <row r="29" spans="1:9" ht="6" customHeight="1" thickBot="1">
      <c r="A29" s="320"/>
      <c r="B29" s="320"/>
      <c r="C29" s="320"/>
      <c r="D29" s="320"/>
      <c r="E29" s="320"/>
      <c r="F29" s="320"/>
      <c r="G29" s="320"/>
      <c r="H29" s="320"/>
      <c r="I29" s="320"/>
    </row>
    <row r="30" spans="1:9" ht="12.75" customHeight="1">
      <c r="A30" s="336">
        <v>4</v>
      </c>
      <c r="B30" s="336" t="s">
        <v>50</v>
      </c>
      <c r="C30" s="316" t="s">
        <v>48</v>
      </c>
      <c r="D30" s="304" t="s">
        <v>34</v>
      </c>
      <c r="E30" s="310" t="s">
        <v>57</v>
      </c>
      <c r="F30" s="125"/>
      <c r="G30" s="125"/>
      <c r="H30" s="324"/>
      <c r="I30" s="324"/>
    </row>
    <row r="31" spans="1:9" ht="12.75" customHeight="1">
      <c r="A31" s="337"/>
      <c r="B31" s="337"/>
      <c r="C31" s="317"/>
      <c r="D31" s="305"/>
      <c r="E31" s="311"/>
      <c r="F31" s="132"/>
      <c r="G31" s="132"/>
      <c r="H31" s="325"/>
      <c r="I31" s="325"/>
    </row>
    <row r="32" spans="1:9" ht="18">
      <c r="A32" s="337"/>
      <c r="B32" s="337"/>
      <c r="C32" s="317"/>
      <c r="D32" s="305"/>
      <c r="E32" s="312" t="s">
        <v>57</v>
      </c>
      <c r="F32" s="130"/>
      <c r="G32" s="130"/>
      <c r="H32" s="311" t="s">
        <v>32</v>
      </c>
      <c r="I32" s="38" t="s">
        <v>58</v>
      </c>
    </row>
    <row r="33" spans="1:9" ht="18.75" thickBot="1">
      <c r="A33" s="337"/>
      <c r="B33" s="337"/>
      <c r="C33" s="318"/>
      <c r="D33" s="306"/>
      <c r="E33" s="326"/>
      <c r="F33" s="131"/>
      <c r="G33" s="131"/>
      <c r="H33" s="315"/>
      <c r="I33" s="40" t="s">
        <v>58</v>
      </c>
    </row>
    <row r="34" spans="1:9" ht="18">
      <c r="A34" s="337"/>
      <c r="B34" s="337"/>
      <c r="C34" s="321" t="s">
        <v>48</v>
      </c>
      <c r="D34" s="316" t="s">
        <v>32</v>
      </c>
      <c r="E34" s="327" t="s">
        <v>59</v>
      </c>
      <c r="F34" s="132"/>
      <c r="G34" s="132"/>
      <c r="H34" s="321" t="s">
        <v>34</v>
      </c>
      <c r="I34" s="41" t="s">
        <v>60</v>
      </c>
    </row>
    <row r="35" spans="1:9" ht="18">
      <c r="A35" s="337"/>
      <c r="B35" s="337"/>
      <c r="C35" s="312"/>
      <c r="D35" s="317"/>
      <c r="E35" s="311"/>
      <c r="F35" s="129"/>
      <c r="G35" s="129"/>
      <c r="H35" s="312"/>
      <c r="I35" s="39" t="s">
        <v>60</v>
      </c>
    </row>
    <row r="36" spans="1:9" ht="12.75" customHeight="1">
      <c r="A36" s="337"/>
      <c r="B36" s="337"/>
      <c r="C36" s="312"/>
      <c r="D36" s="317"/>
      <c r="E36" s="312" t="s">
        <v>59</v>
      </c>
      <c r="F36" s="128"/>
      <c r="G36" s="128"/>
      <c r="H36" s="313"/>
      <c r="I36" s="322"/>
    </row>
    <row r="37" spans="1:9" ht="13.5" customHeight="1" thickBot="1">
      <c r="A37" s="338"/>
      <c r="B37" s="338"/>
      <c r="C37" s="326"/>
      <c r="D37" s="318"/>
      <c r="E37" s="326"/>
      <c r="F37" s="127"/>
      <c r="G37" s="127"/>
      <c r="H37" s="306"/>
      <c r="I37" s="323"/>
    </row>
    <row r="38" spans="1:9" ht="6" customHeight="1" thickBot="1">
      <c r="A38" s="320"/>
      <c r="B38" s="320"/>
      <c r="C38" s="320"/>
      <c r="D38" s="320"/>
      <c r="E38" s="320"/>
      <c r="F38" s="320"/>
      <c r="G38" s="320"/>
      <c r="H38" s="320"/>
      <c r="I38" s="320"/>
    </row>
    <row r="39" spans="1:9" ht="18.75" thickBot="1">
      <c r="A39" s="301">
        <v>5</v>
      </c>
      <c r="B39" s="301" t="s">
        <v>65</v>
      </c>
      <c r="C39" s="35" t="s">
        <v>61</v>
      </c>
      <c r="D39" s="307"/>
      <c r="E39" s="308"/>
      <c r="F39" s="308"/>
      <c r="G39" s="308"/>
      <c r="H39" s="308"/>
      <c r="I39" s="309"/>
    </row>
    <row r="40" spans="1:9" ht="12.75" customHeight="1">
      <c r="A40" s="302"/>
      <c r="B40" s="302"/>
      <c r="C40" s="304" t="s">
        <v>61</v>
      </c>
      <c r="D40" s="316" t="s">
        <v>32</v>
      </c>
      <c r="E40" s="310" t="s">
        <v>52</v>
      </c>
      <c r="F40" s="125"/>
      <c r="G40" s="125"/>
      <c r="H40" s="304"/>
      <c r="I40" s="304"/>
    </row>
    <row r="41" spans="1:9" ht="12.75" customHeight="1">
      <c r="A41" s="302"/>
      <c r="B41" s="302"/>
      <c r="C41" s="305"/>
      <c r="D41" s="317"/>
      <c r="E41" s="311"/>
      <c r="F41" s="132"/>
      <c r="G41" s="132"/>
      <c r="H41" s="321"/>
      <c r="I41" s="321"/>
    </row>
    <row r="42" spans="1:9" ht="18">
      <c r="A42" s="302"/>
      <c r="B42" s="302"/>
      <c r="C42" s="305"/>
      <c r="D42" s="317"/>
      <c r="E42" s="312" t="s">
        <v>52</v>
      </c>
      <c r="F42" s="130"/>
      <c r="G42" s="130"/>
      <c r="H42" s="311" t="s">
        <v>33</v>
      </c>
      <c r="I42" s="38" t="s">
        <v>63</v>
      </c>
    </row>
    <row r="43" spans="1:9" ht="18.75" thickBot="1">
      <c r="A43" s="302"/>
      <c r="B43" s="302"/>
      <c r="C43" s="305"/>
      <c r="D43" s="318"/>
      <c r="E43" s="313"/>
      <c r="F43" s="128"/>
      <c r="G43" s="128"/>
      <c r="H43" s="319"/>
      <c r="I43" s="43" t="s">
        <v>63</v>
      </c>
    </row>
    <row r="44" spans="1:9" ht="18">
      <c r="A44" s="302"/>
      <c r="B44" s="302"/>
      <c r="C44" s="305"/>
      <c r="D44" s="316" t="s">
        <v>33</v>
      </c>
      <c r="E44" s="314" t="s">
        <v>62</v>
      </c>
      <c r="F44" s="134"/>
      <c r="G44" s="134"/>
      <c r="H44" s="310" t="s">
        <v>32</v>
      </c>
      <c r="I44" s="42" t="s">
        <v>64</v>
      </c>
    </row>
    <row r="45" spans="1:9" ht="18">
      <c r="A45" s="302"/>
      <c r="B45" s="302"/>
      <c r="C45" s="305"/>
      <c r="D45" s="317"/>
      <c r="E45" s="312"/>
      <c r="F45" s="130"/>
      <c r="G45" s="130"/>
      <c r="H45" s="311"/>
      <c r="I45" s="39" t="s">
        <v>64</v>
      </c>
    </row>
    <row r="46" spans="1:9" ht="12.75" customHeight="1">
      <c r="A46" s="302"/>
      <c r="B46" s="302"/>
      <c r="C46" s="305"/>
      <c r="D46" s="317"/>
      <c r="E46" s="311" t="s">
        <v>62</v>
      </c>
      <c r="F46" s="133"/>
      <c r="G46" s="133"/>
      <c r="H46" s="322"/>
      <c r="I46" s="322"/>
    </row>
    <row r="47" spans="1:9" ht="13.5" customHeight="1" thickBot="1">
      <c r="A47" s="303"/>
      <c r="B47" s="303"/>
      <c r="C47" s="306"/>
      <c r="D47" s="318"/>
      <c r="E47" s="315"/>
      <c r="F47" s="126"/>
      <c r="G47" s="126"/>
      <c r="H47" s="323"/>
      <c r="I47" s="323"/>
    </row>
    <row r="50" spans="1:60">
      <c r="A50" s="298" t="s">
        <v>85</v>
      </c>
      <c r="B50" s="298"/>
      <c r="C50" t="s">
        <v>87</v>
      </c>
      <c r="E50">
        <f>I53-E53</f>
        <v>7</v>
      </c>
    </row>
    <row r="51" spans="1:60">
      <c r="I51" s="100"/>
    </row>
    <row r="52" spans="1:60" ht="13.5" thickBot="1">
      <c r="A52" t="s">
        <v>88</v>
      </c>
    </row>
    <row r="53" spans="1:60" ht="38.25">
      <c r="A53" s="149" t="s">
        <v>86</v>
      </c>
      <c r="B53" s="154" t="s">
        <v>133</v>
      </c>
      <c r="C53" s="155" t="s">
        <v>117</v>
      </c>
      <c r="D53" s="156">
        <v>42116</v>
      </c>
      <c r="E53" s="156">
        <v>42123</v>
      </c>
      <c r="F53" s="157" t="s">
        <v>89</v>
      </c>
      <c r="G53" s="158" t="s">
        <v>132</v>
      </c>
      <c r="H53" s="159" t="s">
        <v>93</v>
      </c>
      <c r="I53" s="160">
        <v>42130</v>
      </c>
      <c r="J53" s="157" t="s">
        <v>90</v>
      </c>
      <c r="K53" s="158" t="s">
        <v>132</v>
      </c>
      <c r="L53" s="159" t="s">
        <v>93</v>
      </c>
      <c r="M53" s="160">
        <v>42136</v>
      </c>
      <c r="N53" s="157" t="s">
        <v>91</v>
      </c>
      <c r="O53" s="158" t="s">
        <v>132</v>
      </c>
      <c r="P53" s="159" t="s">
        <v>93</v>
      </c>
      <c r="Q53" s="160">
        <v>42144</v>
      </c>
      <c r="R53" s="157" t="s">
        <v>94</v>
      </c>
      <c r="S53" s="161" t="s">
        <v>92</v>
      </c>
      <c r="T53" s="158" t="s">
        <v>132</v>
      </c>
      <c r="U53" s="162" t="s">
        <v>135</v>
      </c>
      <c r="V53" s="159" t="s">
        <v>93</v>
      </c>
      <c r="W53" s="160">
        <v>42151</v>
      </c>
      <c r="X53" s="157" t="s">
        <v>110</v>
      </c>
      <c r="Y53" s="158" t="s">
        <v>132</v>
      </c>
      <c r="Z53" s="159" t="s">
        <v>93</v>
      </c>
      <c r="AA53" s="160">
        <f>W53+7</f>
        <v>42158</v>
      </c>
      <c r="AB53" s="157" t="s">
        <v>115</v>
      </c>
      <c r="AC53" s="158" t="s">
        <v>132</v>
      </c>
      <c r="AD53" s="159" t="s">
        <v>93</v>
      </c>
      <c r="AE53" s="160">
        <f>AA53+7</f>
        <v>42165</v>
      </c>
      <c r="AF53" s="157" t="s">
        <v>122</v>
      </c>
      <c r="AG53" s="158" t="s">
        <v>132</v>
      </c>
      <c r="AH53" s="159" t="s">
        <v>93</v>
      </c>
      <c r="AI53" s="160">
        <v>42172</v>
      </c>
      <c r="AJ53" s="157" t="s">
        <v>123</v>
      </c>
      <c r="AK53" s="161" t="s">
        <v>92</v>
      </c>
      <c r="AL53" s="158" t="s">
        <v>132</v>
      </c>
      <c r="AM53" s="162" t="s">
        <v>135</v>
      </c>
      <c r="AN53" s="159" t="s">
        <v>93</v>
      </c>
      <c r="AO53" s="160">
        <v>42179</v>
      </c>
      <c r="AP53" s="157" t="s">
        <v>124</v>
      </c>
      <c r="AQ53" s="158" t="s">
        <v>132</v>
      </c>
      <c r="AR53" s="159" t="s">
        <v>93</v>
      </c>
      <c r="AS53" s="160">
        <v>42186</v>
      </c>
      <c r="AT53" s="157" t="s">
        <v>127</v>
      </c>
      <c r="AU53" s="158" t="s">
        <v>132</v>
      </c>
      <c r="AV53" s="159" t="s">
        <v>93</v>
      </c>
      <c r="AW53" s="160">
        <v>42193</v>
      </c>
      <c r="AX53" s="157" t="s">
        <v>128</v>
      </c>
      <c r="AY53" s="158" t="s">
        <v>132</v>
      </c>
      <c r="AZ53" s="159" t="s">
        <v>93</v>
      </c>
      <c r="BA53" s="160">
        <v>42200</v>
      </c>
      <c r="BB53" s="157" t="s">
        <v>128</v>
      </c>
      <c r="BC53" s="161" t="s">
        <v>92</v>
      </c>
      <c r="BD53" s="158" t="s">
        <v>132</v>
      </c>
      <c r="BE53" s="162" t="s">
        <v>135</v>
      </c>
      <c r="BF53" s="159" t="s">
        <v>93</v>
      </c>
      <c r="BG53" s="163" t="s">
        <v>125</v>
      </c>
      <c r="BH53" s="164" t="s">
        <v>152</v>
      </c>
    </row>
    <row r="54" spans="1:60">
      <c r="A54" s="150" t="s">
        <v>25</v>
      </c>
      <c r="B54" s="165">
        <f>'план-график_кролики'!E8</f>
        <v>42032</v>
      </c>
      <c r="C54" s="104">
        <v>1</v>
      </c>
      <c r="D54" s="103">
        <v>3100</v>
      </c>
      <c r="E54" s="103">
        <v>3250</v>
      </c>
      <c r="F54" s="103">
        <f>E54-D54</f>
        <v>150</v>
      </c>
      <c r="G54" s="141">
        <f>F54/7</f>
        <v>21.428571428571427</v>
      </c>
      <c r="H54" s="148" t="str">
        <f>DATEDIF(B54,E53,"ym")&amp;"мес."&amp;DATEDIF(B54,E53,"md")&amp;"дн."</f>
        <v>3мес.1дн.</v>
      </c>
      <c r="I54" s="103">
        <v>3320</v>
      </c>
      <c r="J54" s="103">
        <f t="shared" ref="J54:J65" si="0">I54-E54</f>
        <v>70</v>
      </c>
      <c r="K54" s="141">
        <f>J54/7</f>
        <v>10</v>
      </c>
      <c r="L54" s="148" t="str">
        <f>DATEDIF(B54,I53,"ym")&amp;"мес."&amp;DATEDIF(B54,I53,"md")&amp;"дн."</f>
        <v>3мес.8дн.</v>
      </c>
      <c r="M54" s="103">
        <v>3550</v>
      </c>
      <c r="N54" s="103">
        <f t="shared" ref="N54:N65" si="1">M54-I54</f>
        <v>230</v>
      </c>
      <c r="O54" s="141">
        <f>N54/7</f>
        <v>32.857142857142854</v>
      </c>
      <c r="P54" s="148" t="str">
        <f>DATEDIF(B54,M53,"ym")&amp;"мес."&amp;DATEDIF(B54,M53,"md")&amp;"дн."</f>
        <v>3мес.14дн.</v>
      </c>
      <c r="Q54" s="103">
        <v>3750</v>
      </c>
      <c r="R54" s="103">
        <f>Q54-M54</f>
        <v>200</v>
      </c>
      <c r="S54" s="106">
        <f>F54+J54+N54+R54</f>
        <v>650</v>
      </c>
      <c r="T54" s="141">
        <f>R54/7</f>
        <v>28.571428571428573</v>
      </c>
      <c r="U54" s="140">
        <f>S54/28</f>
        <v>23.214285714285715</v>
      </c>
      <c r="V54" s="148" t="str">
        <f>DATEDIF(B54,Q53,"ym")&amp;"мес."&amp;DATEDIF(B54,Q53,"md")&amp;"дн."</f>
        <v>3мес.22дн.</v>
      </c>
      <c r="W54" s="103">
        <v>3940</v>
      </c>
      <c r="X54" s="103">
        <f>W54-Q54</f>
        <v>190</v>
      </c>
      <c r="Y54" s="141">
        <f>X54/7</f>
        <v>27.142857142857142</v>
      </c>
      <c r="Z54" s="148" t="str">
        <f>DATEDIF(B54,W53,"ym")&amp;"мес."&amp;DATEDIF(B54,W53,"md")&amp;"дн."</f>
        <v>3мес.29дн.</v>
      </c>
      <c r="AA54" s="103">
        <v>4225</v>
      </c>
      <c r="AB54" s="103">
        <f>AA54-W54</f>
        <v>285</v>
      </c>
      <c r="AC54" s="141">
        <f>AB54/7</f>
        <v>40.714285714285715</v>
      </c>
      <c r="AD54" s="148" t="str">
        <f>DATEDIF(B54,AA53,"ym")&amp;"мес."&amp;DATEDIF(B54,AA53,"md")&amp;"дн."</f>
        <v>4мес.6дн.</v>
      </c>
      <c r="AE54" s="103">
        <v>4550</v>
      </c>
      <c r="AF54" s="103">
        <f>AE54-AA54</f>
        <v>325</v>
      </c>
      <c r="AG54" s="141">
        <f>AF54/7</f>
        <v>46.428571428571431</v>
      </c>
      <c r="AH54" s="148" t="str">
        <f>DATEDIF(B54,AE53,"ym")&amp;"мес."&amp;DATEDIF(B54,AE53,"md")&amp;"дн."</f>
        <v>4мес.13дн.</v>
      </c>
      <c r="AI54" s="103">
        <v>4600</v>
      </c>
      <c r="AJ54" s="103">
        <f>AI54-AE54</f>
        <v>50</v>
      </c>
      <c r="AK54" s="106">
        <f>X54+AB54+AF54+AJ54</f>
        <v>850</v>
      </c>
      <c r="AL54" s="141">
        <f>AJ54/7</f>
        <v>7.1428571428571432</v>
      </c>
      <c r="AM54" s="140">
        <f>AK54/28</f>
        <v>30.357142857142858</v>
      </c>
      <c r="AN54" s="148" t="str">
        <f>DATEDIF(B54,AI53,"ym")&amp;"мес."&amp;DATEDIF(B54,AI53,"md")&amp;"дн."</f>
        <v>4мес.20дн.</v>
      </c>
      <c r="AO54" s="103">
        <v>4400</v>
      </c>
      <c r="AP54" s="103">
        <f>AO54-AI54</f>
        <v>-200</v>
      </c>
      <c r="AQ54" s="141">
        <f>AP54/7</f>
        <v>-28.571428571428573</v>
      </c>
      <c r="AR54" s="148" t="str">
        <f>DATEDIF(B54,AO53,"ym")&amp;"мес."&amp;DATEDIF(B54,AO53,"md")&amp;"дн."</f>
        <v>4мес.27дн.</v>
      </c>
      <c r="AS54" s="103">
        <v>4490</v>
      </c>
      <c r="AT54" s="103">
        <f>AS54-AO54</f>
        <v>90</v>
      </c>
      <c r="AU54" s="141">
        <f>AT54/7</f>
        <v>12.857142857142858</v>
      </c>
      <c r="AV54" s="148" t="str">
        <f>DATEDIF(B54,AS53,"ym")&amp;"мес."&amp;DATEDIF(B54,AS53,"md")&amp;"дн."</f>
        <v>5мес.3дн.</v>
      </c>
      <c r="AW54" s="103">
        <v>4370</v>
      </c>
      <c r="AX54" s="103">
        <f>AW54-AS54</f>
        <v>-120</v>
      </c>
      <c r="AY54" s="141">
        <f>AX54/7</f>
        <v>-17.142857142857142</v>
      </c>
      <c r="AZ54" s="148" t="str">
        <f>DATEDIF(B54,AW53,"ym")&amp;"мес."&amp;DATEDIF(B54,AW53,"md")&amp;"дн."</f>
        <v>5мес.10дн.</v>
      </c>
      <c r="BA54" s="103"/>
      <c r="BB54" s="103"/>
      <c r="BC54" s="106">
        <f>AP54+AT54+AX54+BB54</f>
        <v>-230</v>
      </c>
      <c r="BD54" s="141">
        <f>BB54/7</f>
        <v>0</v>
      </c>
      <c r="BE54" s="140">
        <f>BC54/28</f>
        <v>-8.2142857142857135</v>
      </c>
      <c r="BF54" s="148" t="str">
        <f>DATEDIF(B54,BA53,"ym")&amp;"мес."&amp;DATEDIF(B54,BA53,"md")&amp;"дн."</f>
        <v>5мес.17дн.</v>
      </c>
      <c r="BG54" s="98">
        <f>SUM(F54,J54,N54,R54,X54,AB54,AF54,AJ54,AP54,,AT54,AX54,BB54)</f>
        <v>1270</v>
      </c>
      <c r="BH54" s="166">
        <f>AVERAGE(F54,J54,N54,R54,X54,AB54,AF54,AJ54,AP54,AT54,AX54,BB54)</f>
        <v>115.45454545454545</v>
      </c>
    </row>
    <row r="55" spans="1:60">
      <c r="A55" s="151" t="s">
        <v>26</v>
      </c>
      <c r="B55" s="165">
        <f>'план-график_кролики'!F8</f>
        <v>42032</v>
      </c>
      <c r="C55" s="103">
        <v>2</v>
      </c>
      <c r="D55" s="103">
        <v>2850</v>
      </c>
      <c r="E55" s="103">
        <v>3000</v>
      </c>
      <c r="F55" s="103">
        <f t="shared" ref="F55:F65" si="2">E55-D55</f>
        <v>150</v>
      </c>
      <c r="G55" s="141">
        <f t="shared" ref="G55:G62" si="3">F55/7</f>
        <v>21.428571428571427</v>
      </c>
      <c r="H55" s="148" t="str">
        <f>DATEDIF(B55,E53,"ym")&amp;"мес."&amp;DATEDIF(B55,E53,"md")&amp;"дн."</f>
        <v>3мес.1дн.</v>
      </c>
      <c r="I55" s="103">
        <v>3170</v>
      </c>
      <c r="J55" s="103">
        <f t="shared" si="0"/>
        <v>170</v>
      </c>
      <c r="K55" s="141">
        <f t="shared" ref="K55:K62" si="4">J55/7</f>
        <v>24.285714285714285</v>
      </c>
      <c r="L55" s="148" t="str">
        <f>DATEDIF(B55,I53,"ym")&amp;"мес."&amp;DATEDIF(B55,I53,"md")&amp;"дн."</f>
        <v>3мес.8дн.</v>
      </c>
      <c r="M55" s="103">
        <v>3290</v>
      </c>
      <c r="N55" s="103">
        <f t="shared" si="1"/>
        <v>120</v>
      </c>
      <c r="O55" s="141">
        <f t="shared" ref="O55:O62" si="5">N55/7</f>
        <v>17.142857142857142</v>
      </c>
      <c r="P55" s="148" t="str">
        <f>DATEDIF(B55,M53,"ym")&amp;"мес."&amp;DATEDIF(B55,M53,"md")&amp;"дн."</f>
        <v>3мес.14дн.</v>
      </c>
      <c r="Q55" s="103">
        <v>3600</v>
      </c>
      <c r="R55" s="103">
        <f t="shared" ref="R55:R65" si="6">Q55-M55</f>
        <v>310</v>
      </c>
      <c r="S55" s="106">
        <f t="shared" ref="S55:S65" si="7">F55+J55+N55+R55</f>
        <v>750</v>
      </c>
      <c r="T55" s="141">
        <f t="shared" ref="T55:T62" si="8">R55/7</f>
        <v>44.285714285714285</v>
      </c>
      <c r="U55" s="140">
        <f t="shared" ref="U55:U62" si="9">S55/28</f>
        <v>26.785714285714285</v>
      </c>
      <c r="V55" s="148" t="str">
        <f>DATEDIF(B55,Q53,"ym")&amp;"мес."&amp;DATEDIF(B55,Q53,"md")&amp;"дн."</f>
        <v>3мес.22дн.</v>
      </c>
      <c r="W55" s="103">
        <v>3650</v>
      </c>
      <c r="X55" s="103">
        <f t="shared" ref="X55:X57" si="10">W55-Q55</f>
        <v>50</v>
      </c>
      <c r="Y55" s="141">
        <f t="shared" ref="Y55:Y62" si="11">X55/7</f>
        <v>7.1428571428571432</v>
      </c>
      <c r="Z55" s="148" t="str">
        <f>DATEDIF(B55,W53,"ym")&amp;"мес."&amp;DATEDIF(B55,W53,"md")&amp;"дн."</f>
        <v>3мес.29дн.</v>
      </c>
      <c r="AA55" s="103">
        <v>3970</v>
      </c>
      <c r="AB55" s="103">
        <f t="shared" ref="AB55:AB65" si="12">AA55-W55</f>
        <v>320</v>
      </c>
      <c r="AC55" s="141">
        <f t="shared" ref="AC55:AC65" si="13">AB55/7</f>
        <v>45.714285714285715</v>
      </c>
      <c r="AD55" s="148" t="str">
        <f>DATEDIF(B55,AA53,"ym")&amp;"мес."&amp;DATEDIF(B55,AA53,"md")&amp;"дн."</f>
        <v>4мес.6дн.</v>
      </c>
      <c r="AE55" s="103">
        <v>4350</v>
      </c>
      <c r="AF55" s="103">
        <f t="shared" ref="AF55:AF65" si="14">AE55-AA55</f>
        <v>380</v>
      </c>
      <c r="AG55" s="141">
        <f t="shared" ref="AG55:AG65" si="15">AF55/7</f>
        <v>54.285714285714285</v>
      </c>
      <c r="AH55" s="148" t="str">
        <f>DATEDIF(B55,AE53,"ym")&amp;"мес."&amp;DATEDIF(B55,AE53,"md")&amp;"дн."</f>
        <v>4мес.13дн.</v>
      </c>
      <c r="AI55" s="103">
        <v>4400</v>
      </c>
      <c r="AJ55" s="103">
        <f t="shared" ref="AJ55:AJ65" si="16">AI55-AE55</f>
        <v>50</v>
      </c>
      <c r="AK55" s="106">
        <f t="shared" ref="AK55:AK65" si="17">X55+AB55+AF55+AJ55</f>
        <v>800</v>
      </c>
      <c r="AL55" s="141">
        <f t="shared" ref="AL55:AL65" si="18">AJ55/7</f>
        <v>7.1428571428571432</v>
      </c>
      <c r="AM55" s="140">
        <f t="shared" ref="AM55:AM65" si="19">AK55/28</f>
        <v>28.571428571428573</v>
      </c>
      <c r="AN55" s="148" t="str">
        <f>DATEDIF(B55,AI53,"ym")&amp;"мес."&amp;DATEDIF(B55,AI53,"md")&amp;"дн."</f>
        <v>4мес.20дн.</v>
      </c>
      <c r="AO55" s="103">
        <v>4300</v>
      </c>
      <c r="AP55" s="103">
        <f>AO55-AI55</f>
        <v>-100</v>
      </c>
      <c r="AQ55" s="141">
        <f t="shared" ref="AQ55:AQ65" si="20">AP55/7</f>
        <v>-14.285714285714286</v>
      </c>
      <c r="AR55" s="148" t="str">
        <f>DATEDIF(B55,AO53,"ym")&amp;"мес."&amp;DATEDIF(B55,AO53,"md")&amp;"дн."</f>
        <v>4мес.27дн.</v>
      </c>
      <c r="AS55" s="103">
        <v>4430</v>
      </c>
      <c r="AT55" s="103">
        <f t="shared" ref="AT55:AT65" si="21">AS55-AO55</f>
        <v>130</v>
      </c>
      <c r="AU55" s="141">
        <f t="shared" ref="AU55:AU65" si="22">AT55/7</f>
        <v>18.571428571428573</v>
      </c>
      <c r="AV55" s="148" t="str">
        <f>DATEDIF(B55,AS53,"ym")&amp;"мес."&amp;DATEDIF(B55,AS53,"md")&amp;"дн."</f>
        <v>5мес.3дн.</v>
      </c>
      <c r="AW55" s="103">
        <v>4580</v>
      </c>
      <c r="AX55" s="103">
        <f t="shared" ref="AX55:AX65" si="23">AW55-AS55</f>
        <v>150</v>
      </c>
      <c r="AY55" s="141">
        <f t="shared" ref="AY55:AY65" si="24">AX55/7</f>
        <v>21.428571428571427</v>
      </c>
      <c r="AZ55" s="148" t="str">
        <f>DATEDIF(B55,AW53,"ym")&amp;"мес."&amp;DATEDIF(B55,AW53,"md")&amp;"дн."</f>
        <v>5мес.10дн.</v>
      </c>
      <c r="BA55" s="103"/>
      <c r="BB55" s="103"/>
      <c r="BC55" s="106">
        <f t="shared" ref="BC55:BC65" si="25">AP55+AT55+AX55+BB55</f>
        <v>180</v>
      </c>
      <c r="BD55" s="141">
        <f t="shared" ref="BD55:BD66" si="26">BB55/7</f>
        <v>0</v>
      </c>
      <c r="BE55" s="140">
        <f t="shared" ref="BE55:BE66" si="27">BC55/28</f>
        <v>6.4285714285714288</v>
      </c>
      <c r="BF55" s="148" t="str">
        <f>DATEDIF(B55,BA53,"ym")&amp;"мес."&amp;DATEDIF(B55,BA53,"md")&amp;"дн."</f>
        <v>5мес.17дн.</v>
      </c>
      <c r="BG55" s="98">
        <f t="shared" ref="BG55:BG81" si="28">SUM(F55,J55,N55,R55,X55,AB55,AF55,AJ55,AP55,,AT55,AX55,BB55)</f>
        <v>1730</v>
      </c>
      <c r="BH55" s="166">
        <f t="shared" ref="BH55:BH81" si="29">AVERAGE(F55,J55,N55,R55,X55,AB55,AF55,AJ55,AP55,AT55,AX55,BB55)</f>
        <v>157.27272727272728</v>
      </c>
    </row>
    <row r="56" spans="1:60">
      <c r="A56" s="151" t="s">
        <v>96</v>
      </c>
      <c r="B56" s="165">
        <f>'план-график_кролики'!G8</f>
        <v>42059</v>
      </c>
      <c r="C56" s="103">
        <v>3</v>
      </c>
      <c r="D56" s="103">
        <v>0</v>
      </c>
      <c r="E56" s="103">
        <v>0</v>
      </c>
      <c r="F56" s="103">
        <f>E56-D56</f>
        <v>0</v>
      </c>
      <c r="G56" s="141"/>
      <c r="H56" s="148" t="str">
        <f>DATEDIF(B56,E53,"ym")&amp;"мес."&amp;DATEDIF(B56,E53,"md")&amp;"дн."</f>
        <v>2мес.5дн.</v>
      </c>
      <c r="I56" s="103">
        <v>0</v>
      </c>
      <c r="J56" s="103">
        <f>I56-E56</f>
        <v>0</v>
      </c>
      <c r="K56" s="141"/>
      <c r="L56" s="148" t="str">
        <f>DATEDIF(B56,I53,"ym")&amp;"мес."&amp;DATEDIF(B56,I53,"md")&amp;"дн."</f>
        <v>2мес.12дн.</v>
      </c>
      <c r="M56" s="103">
        <v>0</v>
      </c>
      <c r="N56" s="103">
        <f>M56-I56</f>
        <v>0</v>
      </c>
      <c r="O56" s="141"/>
      <c r="P56" s="148" t="str">
        <f>DATEDIF(B56,M53,"ym")&amp;"мес."&amp;DATEDIF(B56,M53,"md")&amp;"дн."</f>
        <v>2мес.18дн.</v>
      </c>
      <c r="Q56" s="103">
        <v>0</v>
      </c>
      <c r="R56" s="103">
        <f>Q56-M56</f>
        <v>0</v>
      </c>
      <c r="S56" s="106">
        <f t="shared" si="7"/>
        <v>0</v>
      </c>
      <c r="T56" s="141"/>
      <c r="U56" s="140"/>
      <c r="V56" s="148" t="str">
        <f>DATEDIF(B56,Q53,"ym")&amp;"мес."&amp;DATEDIF(B56,Q53,"md")&amp;"дн."</f>
        <v>2мес.26дн.</v>
      </c>
      <c r="W56" s="103">
        <v>2130</v>
      </c>
      <c r="X56" s="103">
        <v>0</v>
      </c>
      <c r="Y56" s="141"/>
      <c r="Z56" s="148" t="str">
        <f>DATEDIF(B56,W53,"ym")&amp;"мес."&amp;DATEDIF(B56,W53,"md")&amp;"дн."</f>
        <v>3мес.3дн.</v>
      </c>
      <c r="AA56" s="103">
        <v>2470</v>
      </c>
      <c r="AB56" s="103">
        <f t="shared" si="12"/>
        <v>340</v>
      </c>
      <c r="AC56" s="141">
        <f t="shared" si="13"/>
        <v>48.571428571428569</v>
      </c>
      <c r="AD56" s="148" t="str">
        <f>DATEDIF(B56,AA53,"ym")&amp;"мес."&amp;DATEDIF(B56,AA53,"md")&amp;"дн."</f>
        <v>3мес.10дн.</v>
      </c>
      <c r="AE56" s="103">
        <v>2790</v>
      </c>
      <c r="AF56" s="103">
        <f t="shared" si="14"/>
        <v>320</v>
      </c>
      <c r="AG56" s="141">
        <f t="shared" si="15"/>
        <v>45.714285714285715</v>
      </c>
      <c r="AH56" s="148" t="str">
        <f>DATEDIF(B56,AE53,"ym")&amp;"мес."&amp;DATEDIF(B56,AE53,"md")&amp;"дн."</f>
        <v>3мес.17дн.</v>
      </c>
      <c r="AI56" s="103">
        <v>3200</v>
      </c>
      <c r="AJ56" s="103">
        <f t="shared" si="16"/>
        <v>410</v>
      </c>
      <c r="AK56" s="106">
        <f t="shared" si="17"/>
        <v>1070</v>
      </c>
      <c r="AL56" s="141">
        <f t="shared" si="18"/>
        <v>58.571428571428569</v>
      </c>
      <c r="AM56" s="140">
        <f t="shared" si="19"/>
        <v>38.214285714285715</v>
      </c>
      <c r="AN56" s="148" t="str">
        <f>DATEDIF(B56,AI53,"ym")&amp;"мес."&amp;DATEDIF(B56,AI53,"md")&amp;"дн."</f>
        <v>3мес.24дн.</v>
      </c>
      <c r="AO56" s="103">
        <v>3570</v>
      </c>
      <c r="AP56" s="103">
        <f t="shared" ref="AP56:AP65" si="30">AO56-AI56</f>
        <v>370</v>
      </c>
      <c r="AQ56" s="141">
        <f t="shared" si="20"/>
        <v>52.857142857142854</v>
      </c>
      <c r="AR56" s="148" t="str">
        <f>DATEDIF(B56,AO53,"ym")&amp;"мес."&amp;DATEDIF(B56,AO53,"md")&amp;"дн."</f>
        <v>4мес.0дн.</v>
      </c>
      <c r="AS56" s="103">
        <v>3850</v>
      </c>
      <c r="AT56" s="103">
        <f t="shared" si="21"/>
        <v>280</v>
      </c>
      <c r="AU56" s="141">
        <f t="shared" si="22"/>
        <v>40</v>
      </c>
      <c r="AV56" s="148" t="str">
        <f>DATEDIF(B56,AS53,"ym")&amp;"мес."&amp;DATEDIF(B56,AS53,"md")&amp;"дн."</f>
        <v>4мес.7дн.</v>
      </c>
      <c r="AW56" s="103">
        <v>4090</v>
      </c>
      <c r="AX56" s="103">
        <f t="shared" si="23"/>
        <v>240</v>
      </c>
      <c r="AY56" s="141">
        <f t="shared" si="24"/>
        <v>34.285714285714285</v>
      </c>
      <c r="AZ56" s="148" t="str">
        <f>DATEDIF(B56,AW53,"ym")&amp;"мес."&amp;DATEDIF(B56,AW53,"md")&amp;"дн."</f>
        <v>4мес.14дн.</v>
      </c>
      <c r="BA56" s="103"/>
      <c r="BB56" s="103"/>
      <c r="BC56" s="106">
        <f t="shared" si="25"/>
        <v>890</v>
      </c>
      <c r="BD56" s="141">
        <f t="shared" si="26"/>
        <v>0</v>
      </c>
      <c r="BE56" s="140">
        <f t="shared" si="27"/>
        <v>31.785714285714285</v>
      </c>
      <c r="BF56" s="148" t="str">
        <f>DATEDIF(B56,BA53,"ym")&amp;"мес."&amp;DATEDIF(B56,BA53,"md")&amp;"дн."</f>
        <v>4мес.21дн.</v>
      </c>
      <c r="BG56" s="98">
        <f t="shared" si="28"/>
        <v>1960</v>
      </c>
      <c r="BH56" s="166">
        <f t="shared" si="29"/>
        <v>178.18181818181819</v>
      </c>
    </row>
    <row r="57" spans="1:60">
      <c r="A57" s="151" t="s">
        <v>112</v>
      </c>
      <c r="B57" s="165">
        <f>'план-график_кролики'!H8</f>
        <v>42068</v>
      </c>
      <c r="C57" s="103">
        <v>4</v>
      </c>
      <c r="D57" s="103">
        <v>1200</v>
      </c>
      <c r="E57" s="103">
        <v>1400</v>
      </c>
      <c r="F57" s="103">
        <f t="shared" si="2"/>
        <v>200</v>
      </c>
      <c r="G57" s="141">
        <f t="shared" si="3"/>
        <v>28.571428571428573</v>
      </c>
      <c r="H57" s="148" t="str">
        <f>DATEDIF(B57,E53,"ym")&amp;"мес."&amp;DATEDIF(B57,E53,"md")&amp;"дн."</f>
        <v>1мес.24дн.</v>
      </c>
      <c r="I57" s="103">
        <v>1680</v>
      </c>
      <c r="J57" s="103">
        <f t="shared" si="0"/>
        <v>280</v>
      </c>
      <c r="K57" s="141">
        <f t="shared" si="4"/>
        <v>40</v>
      </c>
      <c r="L57" s="148" t="str">
        <f>DATEDIF(B57,I53,"ym")&amp;"мес."&amp;DATEDIF(B57,I53,"md")&amp;"дн."</f>
        <v>2мес.1дн.</v>
      </c>
      <c r="M57" s="103">
        <v>1890</v>
      </c>
      <c r="N57" s="103">
        <f t="shared" si="1"/>
        <v>210</v>
      </c>
      <c r="O57" s="141">
        <f t="shared" si="5"/>
        <v>30</v>
      </c>
      <c r="P57" s="148" t="str">
        <f>DATEDIF(B57,M53,"ym")&amp;"мес."&amp;DATEDIF(B57,M53,"md")&amp;"дн."</f>
        <v>2мес.7дн.</v>
      </c>
      <c r="Q57" s="103">
        <v>2240</v>
      </c>
      <c r="R57" s="103">
        <f t="shared" si="6"/>
        <v>350</v>
      </c>
      <c r="S57" s="106">
        <f t="shared" si="7"/>
        <v>1040</v>
      </c>
      <c r="T57" s="141">
        <f t="shared" si="8"/>
        <v>50</v>
      </c>
      <c r="U57" s="140">
        <f t="shared" si="9"/>
        <v>37.142857142857146</v>
      </c>
      <c r="V57" s="148" t="str">
        <f>DATEDIF(B57,Q53,"ym")&amp;"мес."&amp;DATEDIF(B57,Q53,"md")&amp;"дн."</f>
        <v>2мес.15дн.</v>
      </c>
      <c r="W57" s="103">
        <v>2520</v>
      </c>
      <c r="X57" s="103">
        <f t="shared" si="10"/>
        <v>280</v>
      </c>
      <c r="Y57" s="141">
        <f t="shared" si="11"/>
        <v>40</v>
      </c>
      <c r="Z57" s="148" t="str">
        <f>DATEDIF(B57,W53,"ym")&amp;"мес."&amp;DATEDIF(B57,W53,"md")&amp;"дн."</f>
        <v>2мес.22дн.</v>
      </c>
      <c r="AA57" s="103">
        <v>2840</v>
      </c>
      <c r="AB57" s="103">
        <f t="shared" si="12"/>
        <v>320</v>
      </c>
      <c r="AC57" s="141">
        <f t="shared" si="13"/>
        <v>45.714285714285715</v>
      </c>
      <c r="AD57" s="148" t="str">
        <f>DATEDIF(B57,AA53,"ym")&amp;"мес."&amp;DATEDIF(B57,AA53,"md")&amp;"дн."</f>
        <v>2мес.29дн.</v>
      </c>
      <c r="AE57" s="103">
        <v>3100</v>
      </c>
      <c r="AF57" s="103">
        <f t="shared" si="14"/>
        <v>260</v>
      </c>
      <c r="AG57" s="141">
        <f t="shared" si="15"/>
        <v>37.142857142857146</v>
      </c>
      <c r="AH57" s="148" t="str">
        <f>DATEDIF(B57,AE53,"ym")&amp;"мес."&amp;DATEDIF(B57,AE53,"md")&amp;"дн."</f>
        <v>3мес.5дн.</v>
      </c>
      <c r="AI57" s="103">
        <v>3500</v>
      </c>
      <c r="AJ57" s="103">
        <f t="shared" si="16"/>
        <v>400</v>
      </c>
      <c r="AK57" s="106">
        <f t="shared" si="17"/>
        <v>1260</v>
      </c>
      <c r="AL57" s="141">
        <f t="shared" si="18"/>
        <v>57.142857142857146</v>
      </c>
      <c r="AM57" s="140">
        <f t="shared" si="19"/>
        <v>45</v>
      </c>
      <c r="AN57" s="148" t="str">
        <f>DATEDIF(B57,AI53,"ym")&amp;"мес."&amp;DATEDIF(B57,AI53,"md")&amp;"дн."</f>
        <v>3мес.12дн.</v>
      </c>
      <c r="AO57" s="103">
        <v>3900</v>
      </c>
      <c r="AP57" s="103">
        <f t="shared" si="30"/>
        <v>400</v>
      </c>
      <c r="AQ57" s="141">
        <f t="shared" si="20"/>
        <v>57.142857142857146</v>
      </c>
      <c r="AR57" s="148" t="str">
        <f>DATEDIF(B57,AO53,"ym")&amp;"мес."&amp;DATEDIF(B57,AO53,"md")&amp;"дн."</f>
        <v>3мес.19дн.</v>
      </c>
      <c r="AS57" s="103">
        <v>4250</v>
      </c>
      <c r="AT57" s="103">
        <f t="shared" si="21"/>
        <v>350</v>
      </c>
      <c r="AU57" s="141">
        <f t="shared" si="22"/>
        <v>50</v>
      </c>
      <c r="AV57" s="148" t="str">
        <f>DATEDIF(B57,AS53,"ym")&amp;"мес."&amp;DATEDIF(B57,AS53,"md")&amp;"дн."</f>
        <v>3мес.26дн.</v>
      </c>
      <c r="AW57" s="103">
        <v>4480</v>
      </c>
      <c r="AX57" s="103">
        <f t="shared" si="23"/>
        <v>230</v>
      </c>
      <c r="AY57" s="141">
        <f t="shared" si="24"/>
        <v>32.857142857142854</v>
      </c>
      <c r="AZ57" s="148" t="str">
        <f>DATEDIF(B57,AW53,"ym")&amp;"мес."&amp;DATEDIF(B57,AW53,"md")&amp;"дн."</f>
        <v>4мес.3дн.</v>
      </c>
      <c r="BA57" s="103"/>
      <c r="BB57" s="103"/>
      <c r="BC57" s="106">
        <f t="shared" si="25"/>
        <v>980</v>
      </c>
      <c r="BD57" s="141">
        <f t="shared" si="26"/>
        <v>0</v>
      </c>
      <c r="BE57" s="140">
        <f t="shared" si="27"/>
        <v>35</v>
      </c>
      <c r="BF57" s="148" t="str">
        <f>DATEDIF(B57,BA53,"ym")&amp;"мес."&amp;DATEDIF(B57,BA53,"md")&amp;"дн."</f>
        <v>4мес.10дн.</v>
      </c>
      <c r="BG57" s="98">
        <f t="shared" si="28"/>
        <v>3280</v>
      </c>
      <c r="BH57" s="166">
        <f t="shared" si="29"/>
        <v>298.18181818181819</v>
      </c>
    </row>
    <row r="58" spans="1:60">
      <c r="A58" s="152" t="s">
        <v>27</v>
      </c>
      <c r="B58" s="165">
        <f>'план-график_кролики'!E8-14</f>
        <v>42018</v>
      </c>
      <c r="C58" s="98">
        <v>5</v>
      </c>
      <c r="D58" s="56">
        <v>3250</v>
      </c>
      <c r="E58" s="56">
        <v>3380</v>
      </c>
      <c r="F58" s="60">
        <f>E58-D58</f>
        <v>130</v>
      </c>
      <c r="G58" s="141">
        <f t="shared" si="3"/>
        <v>18.571428571428573</v>
      </c>
      <c r="H58" s="148" t="str">
        <f>DATEDIF(B58,E53,"ym")&amp;"мес."&amp;DATEDIF(B58,E53,"md")&amp;"дн."</f>
        <v>3мес.15дн.</v>
      </c>
      <c r="I58" s="56">
        <v>3330</v>
      </c>
      <c r="J58" s="60">
        <f>I58-E58</f>
        <v>-50</v>
      </c>
      <c r="K58" s="141">
        <f t="shared" si="4"/>
        <v>-7.1428571428571432</v>
      </c>
      <c r="L58" s="148" t="str">
        <f>DATEDIF(B58,I53,"ym")&amp;"мес."&amp;DATEDIF(B58,I53,"md")&amp;"дн."</f>
        <v>3мес.22дн.</v>
      </c>
      <c r="M58" s="56">
        <v>3500</v>
      </c>
      <c r="N58" s="60">
        <f>M58-I58</f>
        <v>170</v>
      </c>
      <c r="O58" s="141">
        <f t="shared" si="5"/>
        <v>24.285714285714285</v>
      </c>
      <c r="P58" s="148" t="str">
        <f>DATEDIF(B58,M53,"ym")&amp;"мес."&amp;DATEDIF(B58,M53,"md")&amp;"дн."</f>
        <v>3мес.28дн.</v>
      </c>
      <c r="Q58" s="56">
        <v>3415</v>
      </c>
      <c r="R58" s="60">
        <f>Q58-M58</f>
        <v>-85</v>
      </c>
      <c r="S58" s="106">
        <f t="shared" si="7"/>
        <v>165</v>
      </c>
      <c r="T58" s="141">
        <f t="shared" si="8"/>
        <v>-12.142857142857142</v>
      </c>
      <c r="U58" s="140">
        <f t="shared" si="9"/>
        <v>5.8928571428571432</v>
      </c>
      <c r="V58" s="148" t="str">
        <f>DATEDIF(B58,Q53,"ym")&amp;"мес."&amp;DATEDIF(B58,Q53,"md")&amp;"дн."</f>
        <v>4мес.6дн.</v>
      </c>
      <c r="W58" s="98">
        <v>3500</v>
      </c>
      <c r="X58" s="60">
        <f>W58-Q58</f>
        <v>85</v>
      </c>
      <c r="Y58" s="141">
        <f t="shared" si="11"/>
        <v>12.142857142857142</v>
      </c>
      <c r="Z58" s="148" t="str">
        <f>DATEDIF(B58,W53,"ym")&amp;"мес."&amp;DATEDIF(B58,W53,"md")&amp;"дн."</f>
        <v>4мес.13дн.</v>
      </c>
      <c r="AA58" s="98">
        <v>3450</v>
      </c>
      <c r="AB58" s="60">
        <f t="shared" si="12"/>
        <v>-50</v>
      </c>
      <c r="AC58" s="141">
        <f t="shared" si="13"/>
        <v>-7.1428571428571432</v>
      </c>
      <c r="AD58" s="148" t="str">
        <f>DATEDIF(B58,AA53,"ym")&amp;"мес."&amp;DATEDIF(B58,AA53,"md")&amp;"дн."</f>
        <v>4мес.20дн.</v>
      </c>
      <c r="AE58" s="98">
        <v>3560</v>
      </c>
      <c r="AF58" s="60">
        <f t="shared" si="14"/>
        <v>110</v>
      </c>
      <c r="AG58" s="141">
        <f t="shared" si="15"/>
        <v>15.714285714285714</v>
      </c>
      <c r="AH58" s="148" t="str">
        <f>DATEDIF(B58,AE53,"ym")&amp;"мес."&amp;DATEDIF(B58,AE53,"md")&amp;"дн."</f>
        <v>4мес.27дн.</v>
      </c>
      <c r="AI58" s="98">
        <v>3470</v>
      </c>
      <c r="AJ58" s="60">
        <f t="shared" si="16"/>
        <v>-90</v>
      </c>
      <c r="AK58" s="106">
        <f t="shared" si="17"/>
        <v>55</v>
      </c>
      <c r="AL58" s="141">
        <f t="shared" si="18"/>
        <v>-12.857142857142858</v>
      </c>
      <c r="AM58" s="140">
        <f t="shared" si="19"/>
        <v>1.9642857142857142</v>
      </c>
      <c r="AN58" s="148" t="str">
        <f>DATEDIF(B58,AI53,"ym")&amp;"мес."&amp;DATEDIF(B58,AI53,"md")&amp;"дн."</f>
        <v>5мес.3дн.</v>
      </c>
      <c r="AO58" s="98">
        <v>3590</v>
      </c>
      <c r="AP58" s="60">
        <f t="shared" si="30"/>
        <v>120</v>
      </c>
      <c r="AQ58" s="141">
        <f t="shared" si="20"/>
        <v>17.142857142857142</v>
      </c>
      <c r="AR58" s="148" t="str">
        <f>DATEDIF(B58,AO53,"ym")&amp;"мес."&amp;DATEDIF(B58,AO53,"md")&amp;"дн."</f>
        <v>5мес.10дн.</v>
      </c>
      <c r="AS58" s="98">
        <v>3600</v>
      </c>
      <c r="AT58" s="60">
        <f t="shared" si="21"/>
        <v>10</v>
      </c>
      <c r="AU58" s="141">
        <f t="shared" si="22"/>
        <v>1.4285714285714286</v>
      </c>
      <c r="AV58" s="148" t="str">
        <f>DATEDIF(B58,AS53,"ym")&amp;"мес."&amp;DATEDIF(B58,AS53,"md")&amp;"дн."</f>
        <v>5мес.17дн.</v>
      </c>
      <c r="AW58" s="98"/>
      <c r="AX58" s="60"/>
      <c r="AY58" s="141"/>
      <c r="AZ58" s="148"/>
      <c r="BA58" s="98"/>
      <c r="BB58" s="60"/>
      <c r="BC58" s="106"/>
      <c r="BD58" s="141"/>
      <c r="BE58" s="140"/>
      <c r="BF58" s="148"/>
      <c r="BG58" s="98"/>
      <c r="BH58" s="166"/>
    </row>
    <row r="59" spans="1:60">
      <c r="A59" s="153" t="s">
        <v>97</v>
      </c>
      <c r="B59" s="165">
        <f>'план-график_кролики'!J8</f>
        <v>42068</v>
      </c>
      <c r="C59" s="98">
        <v>9</v>
      </c>
      <c r="D59" s="56">
        <v>0</v>
      </c>
      <c r="E59" s="56">
        <v>0</v>
      </c>
      <c r="F59" s="60">
        <f>E59-D59</f>
        <v>0</v>
      </c>
      <c r="G59" s="141"/>
      <c r="H59" s="148" t="str">
        <f>DATEDIF(B59,E53,"ym")&amp;"мес."&amp;DATEDIF(B59,E53,"md")&amp;"дн."</f>
        <v>1мес.24дн.</v>
      </c>
      <c r="I59" s="56">
        <v>0</v>
      </c>
      <c r="J59" s="60">
        <f>I59-E59</f>
        <v>0</v>
      </c>
      <c r="K59" s="141"/>
      <c r="L59" s="148" t="str">
        <f>DATEDIF(B59,I53,"ym")&amp;"мес."&amp;DATEDIF(B59,I53,"md")&amp;"дн."</f>
        <v>2мес.1дн.</v>
      </c>
      <c r="M59" s="56">
        <v>0</v>
      </c>
      <c r="N59" s="60">
        <f>M59-I59</f>
        <v>0</v>
      </c>
      <c r="O59" s="141"/>
      <c r="P59" s="148" t="str">
        <f>DATEDIF(B59,M53,"ym")&amp;"мес."&amp;DATEDIF(B59,M53,"md")&amp;"дн."</f>
        <v>2мес.7дн.</v>
      </c>
      <c r="Q59" s="56">
        <v>0</v>
      </c>
      <c r="R59" s="60">
        <f>Q59-M59</f>
        <v>0</v>
      </c>
      <c r="S59" s="106">
        <f t="shared" si="7"/>
        <v>0</v>
      </c>
      <c r="T59" s="141"/>
      <c r="U59" s="140"/>
      <c r="V59" s="148" t="str">
        <f>DATEDIF(B59,Q53,"ym")&amp;"мес."&amp;DATEDIF(B59,Q53,"md")&amp;"дн."</f>
        <v>2мес.15дн.</v>
      </c>
      <c r="W59" s="98">
        <v>2150</v>
      </c>
      <c r="X59" s="60">
        <v>0</v>
      </c>
      <c r="Y59" s="141"/>
      <c r="Z59" s="148" t="str">
        <f>DATEDIF(B59,W53,"ym")&amp;"мес."&amp;DATEDIF(B59,W53,"md")&amp;"дн."</f>
        <v>2мес.22дн.</v>
      </c>
      <c r="AA59" s="98">
        <v>2360</v>
      </c>
      <c r="AB59" s="60">
        <f t="shared" si="12"/>
        <v>210</v>
      </c>
      <c r="AC59" s="141">
        <f t="shared" si="13"/>
        <v>30</v>
      </c>
      <c r="AD59" s="148" t="str">
        <f>DATEDIF(B59,AA53,"ym")&amp;"мес."&amp;DATEDIF(B59,AA53,"md")&amp;"дн."</f>
        <v>2мес.29дн.</v>
      </c>
      <c r="AE59" s="98">
        <v>2490</v>
      </c>
      <c r="AF59" s="60">
        <f t="shared" si="14"/>
        <v>130</v>
      </c>
      <c r="AG59" s="141">
        <f t="shared" si="15"/>
        <v>18.571428571428573</v>
      </c>
      <c r="AH59" s="148" t="str">
        <f>DATEDIF(B59,AE53,"ym")&amp;"мес."&amp;DATEDIF(B59,AE53,"md")&amp;"дн."</f>
        <v>3мес.5дн.</v>
      </c>
      <c r="AI59" s="98">
        <v>2550</v>
      </c>
      <c r="AJ59" s="60">
        <f t="shared" si="16"/>
        <v>60</v>
      </c>
      <c r="AK59" s="106">
        <f t="shared" si="17"/>
        <v>400</v>
      </c>
      <c r="AL59" s="141">
        <f t="shared" si="18"/>
        <v>8.5714285714285712</v>
      </c>
      <c r="AM59" s="140">
        <f t="shared" si="19"/>
        <v>14.285714285714286</v>
      </c>
      <c r="AN59" s="148" t="str">
        <f>DATEDIF(B59,AI53,"ym")&amp;"мес."&amp;DATEDIF(B59,AI53,"md")&amp;"дн."</f>
        <v>3мес.12дн.</v>
      </c>
      <c r="AO59" s="98">
        <v>2600</v>
      </c>
      <c r="AP59" s="60">
        <f t="shared" si="30"/>
        <v>50</v>
      </c>
      <c r="AQ59" s="141">
        <f t="shared" si="20"/>
        <v>7.1428571428571432</v>
      </c>
      <c r="AR59" s="148" t="str">
        <f>DATEDIF(B59,AO53,"ym")&amp;"мес."&amp;DATEDIF(B59,AO53,"md")&amp;"дн."</f>
        <v>3мес.19дн.</v>
      </c>
      <c r="AS59" s="98">
        <v>2800</v>
      </c>
      <c r="AT59" s="60">
        <f t="shared" si="21"/>
        <v>200</v>
      </c>
      <c r="AU59" s="141">
        <f t="shared" si="22"/>
        <v>28.571428571428573</v>
      </c>
      <c r="AV59" s="148" t="str">
        <f>DATEDIF(B59,AS53,"ym")&amp;"мес."&amp;DATEDIF(B59,AS53,"md")&amp;"дн."</f>
        <v>3мес.26дн.</v>
      </c>
      <c r="AW59" s="98">
        <v>2980</v>
      </c>
      <c r="AX59" s="60">
        <f t="shared" si="23"/>
        <v>180</v>
      </c>
      <c r="AY59" s="141">
        <f t="shared" si="24"/>
        <v>25.714285714285715</v>
      </c>
      <c r="AZ59" s="148" t="str">
        <f>DATEDIF(B59,AW53,"ym")&amp;"мес."&amp;DATEDIF(B59,AW53,"md")&amp;"дн."</f>
        <v>4мес.3дн.</v>
      </c>
      <c r="BA59" s="98"/>
      <c r="BB59" s="60"/>
      <c r="BC59" s="106">
        <f t="shared" si="25"/>
        <v>430</v>
      </c>
      <c r="BD59" s="141">
        <f t="shared" si="26"/>
        <v>0</v>
      </c>
      <c r="BE59" s="140">
        <f t="shared" si="27"/>
        <v>15.357142857142858</v>
      </c>
      <c r="BF59" s="148" t="str">
        <f>DATEDIF(B59,BA53,"ym")&amp;"мес."&amp;DATEDIF(B59,BA53,"md")&amp;"дн."</f>
        <v>4мес.10дн.</v>
      </c>
      <c r="BG59" s="98">
        <f t="shared" si="28"/>
        <v>830</v>
      </c>
      <c r="BH59" s="166">
        <f t="shared" si="29"/>
        <v>75.454545454545453</v>
      </c>
    </row>
    <row r="60" spans="1:60">
      <c r="A60" s="153" t="s">
        <v>107</v>
      </c>
      <c r="B60" s="165">
        <f>'план-график_кролики'!K8</f>
        <v>42068</v>
      </c>
      <c r="C60" s="98">
        <v>6</v>
      </c>
      <c r="D60" s="56">
        <v>1200</v>
      </c>
      <c r="E60" s="56">
        <v>1460</v>
      </c>
      <c r="F60" s="60">
        <f t="shared" ref="F60:F62" si="31">E60-D60</f>
        <v>260</v>
      </c>
      <c r="G60" s="141">
        <f t="shared" si="3"/>
        <v>37.142857142857146</v>
      </c>
      <c r="H60" s="148" t="str">
        <f>DATEDIF(B60,E53,"ym")&amp;"мес."&amp;DATEDIF(B60,E53,"md")&amp;"дн."</f>
        <v>1мес.24дн.</v>
      </c>
      <c r="I60" s="56">
        <v>1730</v>
      </c>
      <c r="J60" s="60">
        <f t="shared" ref="J60:J62" si="32">I60-E60</f>
        <v>270</v>
      </c>
      <c r="K60" s="141">
        <f t="shared" si="4"/>
        <v>38.571428571428569</v>
      </c>
      <c r="L60" s="148" t="str">
        <f>DATEDIF(B60,I53,"ym")&amp;"мес."&amp;DATEDIF(B60,I53,"md")&amp;"дн."</f>
        <v>2мес.1дн.</v>
      </c>
      <c r="M60" s="56">
        <v>2005</v>
      </c>
      <c r="N60" s="60">
        <f t="shared" ref="N60:N62" si="33">M60-I60</f>
        <v>275</v>
      </c>
      <c r="O60" s="141">
        <f t="shared" si="5"/>
        <v>39.285714285714285</v>
      </c>
      <c r="P60" s="148" t="str">
        <f>DATEDIF(B60,M53,"ym")&amp;"мес."&amp;DATEDIF(B60,M53,"md")&amp;"дн."</f>
        <v>2мес.7дн.</v>
      </c>
      <c r="Q60" s="56">
        <v>2420</v>
      </c>
      <c r="R60" s="60">
        <f t="shared" ref="R60:R62" si="34">Q60-M60</f>
        <v>415</v>
      </c>
      <c r="S60" s="106">
        <f t="shared" si="7"/>
        <v>1220</v>
      </c>
      <c r="T60" s="141">
        <f t="shared" si="8"/>
        <v>59.285714285714285</v>
      </c>
      <c r="U60" s="140">
        <f t="shared" si="9"/>
        <v>43.571428571428569</v>
      </c>
      <c r="V60" s="148" t="str">
        <f>DATEDIF(B60,Q53,"ym")&amp;"мес."&amp;DATEDIF(B60,Q53,"md")&amp;"дн."</f>
        <v>2мес.15дн.</v>
      </c>
      <c r="W60" s="98">
        <v>2650</v>
      </c>
      <c r="X60" s="60">
        <f t="shared" ref="X60:X62" si="35">W60-Q60</f>
        <v>230</v>
      </c>
      <c r="Y60" s="141">
        <f t="shared" si="11"/>
        <v>32.857142857142854</v>
      </c>
      <c r="Z60" s="148" t="str">
        <f>DATEDIF(B60,W53,"ym")&amp;"мес."&amp;DATEDIF(B60,W53,"md")&amp;"дн."</f>
        <v>2мес.22дн.</v>
      </c>
      <c r="AA60" s="98">
        <v>3060</v>
      </c>
      <c r="AB60" s="60">
        <f t="shared" si="12"/>
        <v>410</v>
      </c>
      <c r="AC60" s="141">
        <f t="shared" si="13"/>
        <v>58.571428571428569</v>
      </c>
      <c r="AD60" s="148" t="str">
        <f>DATEDIF(B60,AA53,"ym")&amp;"мес."&amp;DATEDIF(B60,AA53,"md")&amp;"дн."</f>
        <v>2мес.29дн.</v>
      </c>
      <c r="AE60" s="98">
        <v>3480</v>
      </c>
      <c r="AF60" s="60">
        <f t="shared" si="14"/>
        <v>420</v>
      </c>
      <c r="AG60" s="141">
        <f t="shared" si="15"/>
        <v>60</v>
      </c>
      <c r="AH60" s="148" t="str">
        <f>DATEDIF(B60,AE53,"ym")&amp;"мес."&amp;DATEDIF(B60,AE53,"md")&amp;"дн."</f>
        <v>3мес.5дн.</v>
      </c>
      <c r="AI60" s="98">
        <v>3570</v>
      </c>
      <c r="AJ60" s="60">
        <f t="shared" si="16"/>
        <v>90</v>
      </c>
      <c r="AK60" s="106">
        <f t="shared" si="17"/>
        <v>1150</v>
      </c>
      <c r="AL60" s="141">
        <f t="shared" si="18"/>
        <v>12.857142857142858</v>
      </c>
      <c r="AM60" s="140">
        <f t="shared" si="19"/>
        <v>41.071428571428569</v>
      </c>
      <c r="AN60" s="148" t="str">
        <f>DATEDIF(B60,AI53,"ym")&amp;"мес."&amp;DATEDIF(B60,AI53,"md")&amp;"дн."</f>
        <v>3мес.12дн.</v>
      </c>
      <c r="AO60" s="98">
        <v>3800</v>
      </c>
      <c r="AP60" s="60">
        <f t="shared" si="30"/>
        <v>230</v>
      </c>
      <c r="AQ60" s="141">
        <f t="shared" si="20"/>
        <v>32.857142857142854</v>
      </c>
      <c r="AR60" s="148" t="str">
        <f>DATEDIF(B60,AO53,"ym")&amp;"мес."&amp;DATEDIF(B60,AO53,"md")&amp;"дн."</f>
        <v>3мес.19дн.</v>
      </c>
      <c r="AS60" s="98">
        <v>4150</v>
      </c>
      <c r="AT60" s="60">
        <f t="shared" si="21"/>
        <v>350</v>
      </c>
      <c r="AU60" s="141">
        <f t="shared" si="22"/>
        <v>50</v>
      </c>
      <c r="AV60" s="148" t="str">
        <f>DATEDIF(B60,AS53,"ym")&amp;"мес."&amp;DATEDIF(B60,AS53,"md")&amp;"дн."</f>
        <v>3мес.26дн.</v>
      </c>
      <c r="AW60" s="98">
        <v>4240</v>
      </c>
      <c r="AX60" s="60">
        <f t="shared" si="23"/>
        <v>90</v>
      </c>
      <c r="AY60" s="141">
        <f t="shared" si="24"/>
        <v>12.857142857142858</v>
      </c>
      <c r="AZ60" s="148" t="str">
        <f>DATEDIF(B60,AW53,"ym")&amp;"мес."&amp;DATEDIF(B60,AW53,"md")&amp;"дн."</f>
        <v>4мес.3дн.</v>
      </c>
      <c r="BA60" s="98"/>
      <c r="BB60" s="60"/>
      <c r="BC60" s="106">
        <f t="shared" si="25"/>
        <v>670</v>
      </c>
      <c r="BD60" s="141">
        <f t="shared" si="26"/>
        <v>0</v>
      </c>
      <c r="BE60" s="140">
        <f t="shared" si="27"/>
        <v>23.928571428571427</v>
      </c>
      <c r="BF60" s="148" t="str">
        <f>DATEDIF(B60,BA53,"ym")&amp;"мес."&amp;DATEDIF(B60,BA53,"md")&amp;"дн."</f>
        <v>4мес.10дн.</v>
      </c>
      <c r="BG60" s="98">
        <f t="shared" si="28"/>
        <v>3040</v>
      </c>
      <c r="BH60" s="166">
        <f t="shared" si="29"/>
        <v>276.36363636363637</v>
      </c>
    </row>
    <row r="61" spans="1:60">
      <c r="A61" s="153" t="s">
        <v>108</v>
      </c>
      <c r="B61" s="165">
        <f>'план-график_кролики'!P7</f>
        <v>42068</v>
      </c>
      <c r="C61" s="98">
        <v>8</v>
      </c>
      <c r="D61" s="56">
        <v>1230</v>
      </c>
      <c r="E61" s="56">
        <v>1530</v>
      </c>
      <c r="F61" s="60">
        <f>E61-D61</f>
        <v>300</v>
      </c>
      <c r="G61" s="141">
        <f t="shared" si="3"/>
        <v>42.857142857142854</v>
      </c>
      <c r="H61" s="148" t="str">
        <f>DATEDIF(B61,E53,"ym")&amp;"мес."&amp;DATEDIF(B61,E53,"md")&amp;"дн."</f>
        <v>1мес.24дн.</v>
      </c>
      <c r="I61" s="56">
        <v>1760</v>
      </c>
      <c r="J61" s="60">
        <f>I61-E61</f>
        <v>230</v>
      </c>
      <c r="K61" s="141">
        <f t="shared" si="4"/>
        <v>32.857142857142854</v>
      </c>
      <c r="L61" s="148" t="str">
        <f>DATEDIF(B61,I53,"ym")&amp;"мес."&amp;DATEDIF(B61,I53,"md")&amp;"дн."</f>
        <v>2мес.1дн.</v>
      </c>
      <c r="M61" s="56">
        <v>1965</v>
      </c>
      <c r="N61" s="60">
        <f>M61-I61</f>
        <v>205</v>
      </c>
      <c r="O61" s="141">
        <f t="shared" si="5"/>
        <v>29.285714285714285</v>
      </c>
      <c r="P61" s="148" t="str">
        <f>DATEDIF(B61,M53,"ym")&amp;"мес."&amp;DATEDIF(B61,M53,"md")&amp;"дн."</f>
        <v>2мес.7дн.</v>
      </c>
      <c r="Q61" s="56">
        <v>2300</v>
      </c>
      <c r="R61" s="60">
        <f>Q61-M61</f>
        <v>335</v>
      </c>
      <c r="S61" s="106">
        <f t="shared" si="7"/>
        <v>1070</v>
      </c>
      <c r="T61" s="141">
        <f t="shared" si="8"/>
        <v>47.857142857142854</v>
      </c>
      <c r="U61" s="140">
        <f t="shared" si="9"/>
        <v>38.214285714285715</v>
      </c>
      <c r="V61" s="148" t="str">
        <f>DATEDIF(B61,Q53,"ym")&amp;"мес."&amp;DATEDIF(B61,Q53,"md")&amp;"дн."</f>
        <v>2мес.15дн.</v>
      </c>
      <c r="W61" s="98">
        <v>2500</v>
      </c>
      <c r="X61" s="60">
        <f>W61-Q61</f>
        <v>200</v>
      </c>
      <c r="Y61" s="141">
        <f t="shared" si="11"/>
        <v>28.571428571428573</v>
      </c>
      <c r="Z61" s="148" t="str">
        <f>DATEDIF(B61,W53,"ym")&amp;"мес."&amp;DATEDIF(B61,W53,"md")&amp;"дн."</f>
        <v>2мес.22дн.</v>
      </c>
      <c r="AA61" s="98">
        <v>2800</v>
      </c>
      <c r="AB61" s="60">
        <f t="shared" si="12"/>
        <v>300</v>
      </c>
      <c r="AC61" s="141">
        <f t="shared" si="13"/>
        <v>42.857142857142854</v>
      </c>
      <c r="AD61" s="148" t="str">
        <f>DATEDIF(B61,AA53,"ym")&amp;"мес."&amp;DATEDIF(B61,AA53,"md")&amp;"дн."</f>
        <v>2мес.29дн.</v>
      </c>
      <c r="AE61" s="98">
        <v>3200</v>
      </c>
      <c r="AF61" s="60">
        <f t="shared" si="14"/>
        <v>400</v>
      </c>
      <c r="AG61" s="141">
        <f t="shared" si="15"/>
        <v>57.142857142857146</v>
      </c>
      <c r="AH61" s="148" t="str">
        <f>DATEDIF(B61,AE53,"ym")&amp;"мес."&amp;DATEDIF(B61,AE53,"md")&amp;"дн."</f>
        <v>3мес.5дн.</v>
      </c>
      <c r="AI61" s="98">
        <v>3350</v>
      </c>
      <c r="AJ61" s="60">
        <f t="shared" si="16"/>
        <v>150</v>
      </c>
      <c r="AK61" s="106">
        <f t="shared" si="17"/>
        <v>1050</v>
      </c>
      <c r="AL61" s="141">
        <f t="shared" si="18"/>
        <v>21.428571428571427</v>
      </c>
      <c r="AM61" s="140">
        <f t="shared" si="19"/>
        <v>37.5</v>
      </c>
      <c r="AN61" s="148" t="str">
        <f>DATEDIF(B61,AI53,"ym")&amp;"мес."&amp;DATEDIF(B61,AI53,"md")&amp;"дн."</f>
        <v>3мес.12дн.</v>
      </c>
      <c r="AO61" s="98">
        <v>3620</v>
      </c>
      <c r="AP61" s="60">
        <f t="shared" si="30"/>
        <v>270</v>
      </c>
      <c r="AQ61" s="141">
        <f t="shared" si="20"/>
        <v>38.571428571428569</v>
      </c>
      <c r="AR61" s="148" t="str">
        <f>DATEDIF(B61,AO53,"ym")&amp;"мес."&amp;DATEDIF(B61,AO53,"md")&amp;"дн."</f>
        <v>3мес.19дн.</v>
      </c>
      <c r="AS61" s="98">
        <v>3730</v>
      </c>
      <c r="AT61" s="60">
        <f t="shared" si="21"/>
        <v>110</v>
      </c>
      <c r="AU61" s="141">
        <f t="shared" si="22"/>
        <v>15.714285714285714</v>
      </c>
      <c r="AV61" s="148" t="str">
        <f>DATEDIF(B61,AS53,"ym")&amp;"мес."&amp;DATEDIF(B61,AS53,"md")&amp;"дн."</f>
        <v>3мес.26дн.</v>
      </c>
      <c r="AW61" s="98">
        <v>3850</v>
      </c>
      <c r="AX61" s="60">
        <f t="shared" si="23"/>
        <v>120</v>
      </c>
      <c r="AY61" s="141">
        <f t="shared" si="24"/>
        <v>17.142857142857142</v>
      </c>
      <c r="AZ61" s="148" t="str">
        <f>DATEDIF(B61,AW53,"ym")&amp;"мес."&amp;DATEDIF(B61,AW53,"md")&amp;"дн."</f>
        <v>4мес.3дн.</v>
      </c>
      <c r="BA61" s="98"/>
      <c r="BB61" s="60"/>
      <c r="BC61" s="106">
        <f t="shared" si="25"/>
        <v>500</v>
      </c>
      <c r="BD61" s="141">
        <f t="shared" si="26"/>
        <v>0</v>
      </c>
      <c r="BE61" s="140">
        <f t="shared" si="27"/>
        <v>17.857142857142858</v>
      </c>
      <c r="BF61" s="148" t="str">
        <f>DATEDIF(B61,BA53,"ym")&amp;"мес."&amp;DATEDIF(B61,BA53,"md")&amp;"дн."</f>
        <v>4мес.10дн.</v>
      </c>
      <c r="BG61" s="98">
        <f t="shared" si="28"/>
        <v>2620</v>
      </c>
      <c r="BH61" s="166">
        <f t="shared" si="29"/>
        <v>238.18181818181819</v>
      </c>
    </row>
    <row r="62" spans="1:60">
      <c r="A62" s="151" t="s">
        <v>116</v>
      </c>
      <c r="B62" s="165">
        <f>'план-график_кролики'!I8</f>
        <v>42068</v>
      </c>
      <c r="C62" s="103">
        <v>11</v>
      </c>
      <c r="D62" s="103">
        <v>1000</v>
      </c>
      <c r="E62" s="103">
        <v>1200</v>
      </c>
      <c r="F62" s="103">
        <f t="shared" si="31"/>
        <v>200</v>
      </c>
      <c r="G62" s="141">
        <f t="shared" si="3"/>
        <v>28.571428571428573</v>
      </c>
      <c r="H62" s="148" t="str">
        <f>DATEDIF(B62,E53,"ym")&amp;"мес."&amp;DATEDIF(B62,E53,"md")&amp;"дн."</f>
        <v>1мес.24дн.</v>
      </c>
      <c r="I62" s="103">
        <v>1500</v>
      </c>
      <c r="J62" s="103">
        <f t="shared" si="32"/>
        <v>300</v>
      </c>
      <c r="K62" s="141">
        <f t="shared" si="4"/>
        <v>42.857142857142854</v>
      </c>
      <c r="L62" s="148" t="str">
        <f>DATEDIF(B62,I53,"ym")&amp;"мес."&amp;DATEDIF(B62,I53,"md")&amp;"дн."</f>
        <v>2мес.1дн.</v>
      </c>
      <c r="M62" s="103">
        <v>1690</v>
      </c>
      <c r="N62" s="103">
        <f t="shared" si="33"/>
        <v>190</v>
      </c>
      <c r="O62" s="141">
        <f t="shared" si="5"/>
        <v>27.142857142857142</v>
      </c>
      <c r="P62" s="148" t="str">
        <f>DATEDIF(B62,M53,"ym")&amp;"мес."&amp;DATEDIF(B62,M53,"md")&amp;"дн."</f>
        <v>2мес.7дн.</v>
      </c>
      <c r="Q62" s="103">
        <v>2005</v>
      </c>
      <c r="R62" s="103">
        <f t="shared" si="34"/>
        <v>315</v>
      </c>
      <c r="S62" s="106">
        <f t="shared" si="7"/>
        <v>1005</v>
      </c>
      <c r="T62" s="141">
        <f t="shared" si="8"/>
        <v>45</v>
      </c>
      <c r="U62" s="140">
        <f t="shared" si="9"/>
        <v>35.892857142857146</v>
      </c>
      <c r="V62" s="148" t="str">
        <f>DATEDIF(B62,Q53,"ym")&amp;"мес."&amp;DATEDIF(B62,Q53,"md")&amp;"дн."</f>
        <v>2мес.15дн.</v>
      </c>
      <c r="W62" s="103">
        <v>2295</v>
      </c>
      <c r="X62" s="103">
        <f t="shared" si="35"/>
        <v>290</v>
      </c>
      <c r="Y62" s="141">
        <f t="shared" si="11"/>
        <v>41.428571428571431</v>
      </c>
      <c r="Z62" s="148" t="str">
        <f>DATEDIF(B62,W53,"ym")&amp;"мес."&amp;DATEDIF(B62,W53,"md")&amp;"дн."</f>
        <v>2мес.22дн.</v>
      </c>
      <c r="AA62" s="103">
        <v>2550</v>
      </c>
      <c r="AB62" s="103">
        <f t="shared" si="12"/>
        <v>255</v>
      </c>
      <c r="AC62" s="141">
        <f t="shared" si="13"/>
        <v>36.428571428571431</v>
      </c>
      <c r="AD62" s="148" t="str">
        <f>DATEDIF(B62,AA53,"ym")&amp;"мес."&amp;DATEDIF(B62,AA53,"md")&amp;"дн."</f>
        <v>2мес.29дн.</v>
      </c>
      <c r="AE62" s="103">
        <v>2700</v>
      </c>
      <c r="AF62" s="103">
        <f t="shared" si="14"/>
        <v>150</v>
      </c>
      <c r="AG62" s="141">
        <f t="shared" si="15"/>
        <v>21.428571428571427</v>
      </c>
      <c r="AH62" s="148" t="str">
        <f>DATEDIF(B62,AE53,"ym")&amp;"мес."&amp;DATEDIF(B62,AE53,"md")&amp;"дн."</f>
        <v>3мес.5дн.</v>
      </c>
      <c r="AI62" s="103">
        <v>3100</v>
      </c>
      <c r="AJ62" s="103">
        <f t="shared" si="16"/>
        <v>400</v>
      </c>
      <c r="AK62" s="106">
        <f t="shared" si="17"/>
        <v>1095</v>
      </c>
      <c r="AL62" s="141">
        <f t="shared" si="18"/>
        <v>57.142857142857146</v>
      </c>
      <c r="AM62" s="140">
        <f t="shared" si="19"/>
        <v>39.107142857142854</v>
      </c>
      <c r="AN62" s="148" t="str">
        <f>DATEDIF(B62,AI53,"ym")&amp;"мес."&amp;DATEDIF(B62,AI53,"md")&amp;"дн."</f>
        <v>3мес.12дн.</v>
      </c>
      <c r="AO62" s="103">
        <v>3550</v>
      </c>
      <c r="AP62" s="103">
        <f t="shared" si="30"/>
        <v>450</v>
      </c>
      <c r="AQ62" s="141">
        <f t="shared" si="20"/>
        <v>64.285714285714292</v>
      </c>
      <c r="AR62" s="148" t="str">
        <f>DATEDIF(B62,AO53,"ym")&amp;"мес."&amp;DATEDIF(B62,AO53,"md")&amp;"дн."</f>
        <v>3мес.19дн.</v>
      </c>
      <c r="AS62" s="103">
        <v>3940</v>
      </c>
      <c r="AT62" s="103">
        <f t="shared" si="21"/>
        <v>390</v>
      </c>
      <c r="AU62" s="141">
        <f t="shared" si="22"/>
        <v>55.714285714285715</v>
      </c>
      <c r="AV62" s="148" t="str">
        <f>DATEDIF(B62,AS53,"ym")&amp;"мес."&amp;DATEDIF(B62,AS53,"md")&amp;"дн."</f>
        <v>3мес.26дн.</v>
      </c>
      <c r="AW62" s="103">
        <v>4040</v>
      </c>
      <c r="AX62" s="103">
        <f t="shared" si="23"/>
        <v>100</v>
      </c>
      <c r="AY62" s="141">
        <f t="shared" si="24"/>
        <v>14.285714285714286</v>
      </c>
      <c r="AZ62" s="148" t="str">
        <f>DATEDIF(B62,AW53,"ym")&amp;"мес."&amp;DATEDIF(B62,AW53,"md")&amp;"дн."</f>
        <v>4мес.3дн.</v>
      </c>
      <c r="BA62" s="103"/>
      <c r="BB62" s="103"/>
      <c r="BC62" s="106">
        <f t="shared" si="25"/>
        <v>940</v>
      </c>
      <c r="BD62" s="141">
        <f t="shared" si="26"/>
        <v>0</v>
      </c>
      <c r="BE62" s="140">
        <f t="shared" si="27"/>
        <v>33.571428571428569</v>
      </c>
      <c r="BF62" s="148" t="str">
        <f>DATEDIF(B62,BA53,"ym")&amp;"мес."&amp;DATEDIF(B62,BA53,"md")&amp;"дн."</f>
        <v>4мес.10дн.</v>
      </c>
      <c r="BG62" s="98">
        <f t="shared" si="28"/>
        <v>3040</v>
      </c>
      <c r="BH62" s="166">
        <f t="shared" si="29"/>
        <v>276.36363636363637</v>
      </c>
    </row>
    <row r="63" spans="1:60">
      <c r="A63" s="153" t="s">
        <v>109</v>
      </c>
      <c r="B63" s="165">
        <f>'план-график_кролики'!Q7</f>
        <v>42100</v>
      </c>
      <c r="C63" s="98">
        <v>10</v>
      </c>
      <c r="D63" s="56">
        <v>0</v>
      </c>
      <c r="E63" s="56">
        <v>0</v>
      </c>
      <c r="F63" s="60">
        <f>E63-D63</f>
        <v>0</v>
      </c>
      <c r="G63" s="141"/>
      <c r="H63" s="148" t="str">
        <f>DATEDIF(B63,E53,"ym")&amp;"мес."&amp;DATEDIF(B63,E53,"md")&amp;"дн."</f>
        <v>0мес.23дн.</v>
      </c>
      <c r="I63" s="56">
        <v>0</v>
      </c>
      <c r="J63" s="60">
        <f>I63-E63</f>
        <v>0</v>
      </c>
      <c r="K63" s="141"/>
      <c r="L63" s="148" t="str">
        <f>DATEDIF(B63,I53,"ym")&amp;"мес."&amp;DATEDIF(B63,I53,"md")&amp;"дн."</f>
        <v>1мес.0дн.</v>
      </c>
      <c r="M63" s="56">
        <v>0</v>
      </c>
      <c r="N63" s="60">
        <f>M63-I63</f>
        <v>0</v>
      </c>
      <c r="O63" s="141"/>
      <c r="P63" s="148" t="str">
        <f>DATEDIF(B63,M53,"ym")&amp;"мес."&amp;DATEDIF(B63,M53,"md")&amp;"дн."</f>
        <v>1мес.6дн.</v>
      </c>
      <c r="Q63" s="56">
        <v>0</v>
      </c>
      <c r="R63" s="60">
        <f>Q63-M63</f>
        <v>0</v>
      </c>
      <c r="S63" s="106">
        <f t="shared" si="7"/>
        <v>0</v>
      </c>
      <c r="T63" s="141"/>
      <c r="U63" s="140"/>
      <c r="V63" s="148" t="str">
        <f>DATEDIF(B63,Q53,"ym")&amp;"мес."&amp;DATEDIF(B63,Q53,"md")&amp;"дн."</f>
        <v>1мес.14дн.</v>
      </c>
      <c r="W63" s="98">
        <v>1090</v>
      </c>
      <c r="X63" s="60">
        <v>0</v>
      </c>
      <c r="Y63" s="141"/>
      <c r="Z63" s="148" t="str">
        <f>DATEDIF(B63,W53,"ym")&amp;"мес."&amp;DATEDIF(B63,W53,"md")&amp;"дн."</f>
        <v>1мес.21дн.</v>
      </c>
      <c r="AA63" s="98">
        <v>1220</v>
      </c>
      <c r="AB63" s="60">
        <f t="shared" si="12"/>
        <v>130</v>
      </c>
      <c r="AC63" s="141">
        <f t="shared" si="13"/>
        <v>18.571428571428573</v>
      </c>
      <c r="AD63" s="148" t="str">
        <f>DATEDIF(B63,AA53,"ym")&amp;"мес."&amp;DATEDIF(B63,AA53,"md")&amp;"дн."</f>
        <v>1мес.28дн.</v>
      </c>
      <c r="AE63" s="98">
        <v>1480</v>
      </c>
      <c r="AF63" s="60">
        <f t="shared" si="14"/>
        <v>260</v>
      </c>
      <c r="AG63" s="141">
        <f t="shared" si="15"/>
        <v>37.142857142857146</v>
      </c>
      <c r="AH63" s="148" t="str">
        <f>DATEDIF(B63,AE53,"ym")&amp;"мес."&amp;DATEDIF(B63,AE53,"md")&amp;"дн."</f>
        <v>2мес.4дн.</v>
      </c>
      <c r="AI63" s="98">
        <v>1650</v>
      </c>
      <c r="AJ63" s="60">
        <f t="shared" si="16"/>
        <v>170</v>
      </c>
      <c r="AK63" s="106">
        <f t="shared" si="17"/>
        <v>560</v>
      </c>
      <c r="AL63" s="141">
        <f t="shared" si="18"/>
        <v>24.285714285714285</v>
      </c>
      <c r="AM63" s="140">
        <f t="shared" si="19"/>
        <v>20</v>
      </c>
      <c r="AN63" s="148" t="str">
        <f>DATEDIF(B63,AI53,"ym")&amp;"мес."&amp;DATEDIF(B63,AI53,"md")&amp;"дн."</f>
        <v>2мес.11дн.</v>
      </c>
      <c r="AO63" s="98">
        <v>2000</v>
      </c>
      <c r="AP63" s="60">
        <f t="shared" si="30"/>
        <v>350</v>
      </c>
      <c r="AQ63" s="141">
        <f t="shared" si="20"/>
        <v>50</v>
      </c>
      <c r="AR63" s="148" t="str">
        <f>DATEDIF(B63,AO53,"ym")&amp;"мес."&amp;DATEDIF(B63,AO53,"md")&amp;"дн."</f>
        <v>2мес.18дн.</v>
      </c>
      <c r="AS63" s="98">
        <v>2220</v>
      </c>
      <c r="AT63" s="60">
        <f t="shared" si="21"/>
        <v>220</v>
      </c>
      <c r="AU63" s="141">
        <f t="shared" si="22"/>
        <v>31.428571428571427</v>
      </c>
      <c r="AV63" s="148" t="str">
        <f>DATEDIF(B63,AS53,"ym")&amp;"мес."&amp;DATEDIF(B63,AS53,"md")&amp;"дн."</f>
        <v>2мес.25дн.</v>
      </c>
      <c r="AW63" s="98">
        <v>2440</v>
      </c>
      <c r="AX63" s="60">
        <f t="shared" si="23"/>
        <v>220</v>
      </c>
      <c r="AY63" s="141">
        <f t="shared" si="24"/>
        <v>31.428571428571427</v>
      </c>
      <c r="AZ63" s="148" t="str">
        <f>DATEDIF(B63,AW53,"ym")&amp;"мес."&amp;DATEDIF(B63,AW53,"md")&amp;"дн."</f>
        <v>3мес.2дн.</v>
      </c>
      <c r="BA63" s="98"/>
      <c r="BB63" s="60"/>
      <c r="BC63" s="106">
        <f t="shared" si="25"/>
        <v>790</v>
      </c>
      <c r="BD63" s="141">
        <f t="shared" si="26"/>
        <v>0</v>
      </c>
      <c r="BE63" s="140">
        <f t="shared" si="27"/>
        <v>28.214285714285715</v>
      </c>
      <c r="BF63" s="148" t="str">
        <f>DATEDIF(B63,BA53,"ym")&amp;"мес."&amp;DATEDIF(B63,BA53,"md")&amp;"дн."</f>
        <v>3мес.9дн.</v>
      </c>
      <c r="BG63" s="98">
        <f t="shared" si="28"/>
        <v>1350</v>
      </c>
      <c r="BH63" s="166">
        <f t="shared" si="29"/>
        <v>122.72727272727273</v>
      </c>
    </row>
    <row r="64" spans="1:60">
      <c r="A64" s="153" t="s">
        <v>113</v>
      </c>
      <c r="B64" s="165">
        <f>'план-график_кролики'!Q7</f>
        <v>42100</v>
      </c>
      <c r="C64" s="98">
        <v>10</v>
      </c>
      <c r="D64" s="56">
        <v>0</v>
      </c>
      <c r="E64" s="56">
        <v>0</v>
      </c>
      <c r="F64" s="60">
        <f t="shared" si="2"/>
        <v>0</v>
      </c>
      <c r="G64" s="141"/>
      <c r="H64" s="148" t="str">
        <f>DATEDIF(B64,E53,"ym")&amp;"мес."&amp;DATEDIF(B64,E53,"md")&amp;"дн."</f>
        <v>0мес.23дн.</v>
      </c>
      <c r="I64" s="56">
        <v>0</v>
      </c>
      <c r="J64" s="60">
        <f t="shared" si="0"/>
        <v>0</v>
      </c>
      <c r="K64" s="141"/>
      <c r="L64" s="148" t="str">
        <f>DATEDIF(B64,I53,"ym")&amp;"мес."&amp;DATEDIF(B64,I53,"md")&amp;"дн."</f>
        <v>1мес.0дн.</v>
      </c>
      <c r="M64" s="56">
        <v>0</v>
      </c>
      <c r="N64" s="60">
        <f t="shared" si="1"/>
        <v>0</v>
      </c>
      <c r="O64" s="141"/>
      <c r="P64" s="148" t="str">
        <f>DATEDIF(B64,M53,"ym")&amp;"мес."&amp;DATEDIF(B64,M53,"md")&amp;"дн."</f>
        <v>1мес.6дн.</v>
      </c>
      <c r="Q64" s="56">
        <v>0</v>
      </c>
      <c r="R64" s="60">
        <f t="shared" si="6"/>
        <v>0</v>
      </c>
      <c r="S64" s="106">
        <f t="shared" si="7"/>
        <v>0</v>
      </c>
      <c r="T64" s="141"/>
      <c r="U64" s="140"/>
      <c r="V64" s="148" t="str">
        <f>DATEDIF(B64,Q53,"ym")&amp;"мес."&amp;DATEDIF(B64,Q53,"md")&amp;"дн."</f>
        <v>1мес.14дн.</v>
      </c>
      <c r="W64" s="98">
        <v>1070</v>
      </c>
      <c r="X64" s="60">
        <v>0</v>
      </c>
      <c r="Y64" s="141"/>
      <c r="Z64" s="148" t="str">
        <f>DATEDIF(B64,W53,"ym")&amp;"мес."&amp;DATEDIF(B64,W53,"md")&amp;"дн."</f>
        <v>1мес.21дн.</v>
      </c>
      <c r="AA64" s="98">
        <v>1280</v>
      </c>
      <c r="AB64" s="60">
        <f t="shared" si="12"/>
        <v>210</v>
      </c>
      <c r="AC64" s="141">
        <f t="shared" si="13"/>
        <v>30</v>
      </c>
      <c r="AD64" s="148" t="str">
        <f>DATEDIF(B64,AA53,"ym")&amp;"мес."&amp;DATEDIF(B64,AA53,"md")&amp;"дн."</f>
        <v>1мес.28дн.</v>
      </c>
      <c r="AE64" s="98">
        <v>1530</v>
      </c>
      <c r="AF64" s="60">
        <f t="shared" si="14"/>
        <v>250</v>
      </c>
      <c r="AG64" s="141">
        <f t="shared" si="15"/>
        <v>35.714285714285715</v>
      </c>
      <c r="AH64" s="148" t="str">
        <f>DATEDIF(B64,AE53,"ym")&amp;"мес."&amp;DATEDIF(B64,AE53,"md")&amp;"дн."</f>
        <v>2мес.4дн.</v>
      </c>
      <c r="AI64" s="98">
        <v>1750</v>
      </c>
      <c r="AJ64" s="60">
        <f t="shared" si="16"/>
        <v>220</v>
      </c>
      <c r="AK64" s="106">
        <f t="shared" si="17"/>
        <v>680</v>
      </c>
      <c r="AL64" s="141">
        <f t="shared" si="18"/>
        <v>31.428571428571427</v>
      </c>
      <c r="AM64" s="140">
        <f t="shared" si="19"/>
        <v>24.285714285714285</v>
      </c>
      <c r="AN64" s="148" t="str">
        <f>DATEDIF(B64,AI53,"ym")&amp;"мес."&amp;DATEDIF(B64,AI53,"md")&amp;"дн."</f>
        <v>2мес.11дн.</v>
      </c>
      <c r="AO64" s="98">
        <v>2030</v>
      </c>
      <c r="AP64" s="60">
        <f t="shared" si="30"/>
        <v>280</v>
      </c>
      <c r="AQ64" s="141">
        <f t="shared" si="20"/>
        <v>40</v>
      </c>
      <c r="AR64" s="148" t="str">
        <f>DATEDIF(B64,AO53,"ym")&amp;"мес."&amp;DATEDIF(B64,AO53,"md")&amp;"дн."</f>
        <v>2мес.18дн.</v>
      </c>
      <c r="AS64" s="98">
        <v>2220</v>
      </c>
      <c r="AT64" s="60">
        <f t="shared" si="21"/>
        <v>190</v>
      </c>
      <c r="AU64" s="141">
        <f t="shared" si="22"/>
        <v>27.142857142857142</v>
      </c>
      <c r="AV64" s="148" t="str">
        <f>DATEDIF(B64,AS53,"ym")&amp;"мес."&amp;DATEDIF(B64,AS53,"md")&amp;"дн."</f>
        <v>2мес.25дн.</v>
      </c>
      <c r="AW64" s="98">
        <v>2320</v>
      </c>
      <c r="AX64" s="60">
        <f t="shared" si="23"/>
        <v>100</v>
      </c>
      <c r="AY64" s="141">
        <f t="shared" si="24"/>
        <v>14.285714285714286</v>
      </c>
      <c r="AZ64" s="148" t="str">
        <f>DATEDIF(B64,AW53,"ym")&amp;"мес."&amp;DATEDIF(B64,AW53,"md")&amp;"дн."</f>
        <v>3мес.2дн.</v>
      </c>
      <c r="BA64" s="98"/>
      <c r="BB64" s="60"/>
      <c r="BC64" s="106">
        <f t="shared" si="25"/>
        <v>570</v>
      </c>
      <c r="BD64" s="141">
        <f t="shared" si="26"/>
        <v>0</v>
      </c>
      <c r="BE64" s="140">
        <f t="shared" si="27"/>
        <v>20.357142857142858</v>
      </c>
      <c r="BF64" s="148" t="str">
        <f>DATEDIF(B64,BA53,"ym")&amp;"мес."&amp;DATEDIF(B64,BA53,"md")&amp;"дн."</f>
        <v>3мес.9дн.</v>
      </c>
      <c r="BG64" s="98">
        <f t="shared" si="28"/>
        <v>1250</v>
      </c>
      <c r="BH64" s="166">
        <f t="shared" si="29"/>
        <v>113.63636363636364</v>
      </c>
    </row>
    <row r="65" spans="1:60">
      <c r="A65" s="151" t="s">
        <v>111</v>
      </c>
      <c r="B65" s="165">
        <f>'план-график_кролики'!Q7</f>
        <v>42100</v>
      </c>
      <c r="C65" s="103">
        <v>10</v>
      </c>
      <c r="D65" s="103">
        <v>0</v>
      </c>
      <c r="E65" s="103">
        <v>0</v>
      </c>
      <c r="F65" s="103">
        <f t="shared" si="2"/>
        <v>0</v>
      </c>
      <c r="G65" s="141"/>
      <c r="H65" s="148" t="str">
        <f>DATEDIF(B65,E53,"ym")&amp;"мес."&amp;DATEDIF(B65,E53,"md")&amp;"дн."</f>
        <v>0мес.23дн.</v>
      </c>
      <c r="I65" s="103">
        <v>0</v>
      </c>
      <c r="J65" s="103">
        <f t="shared" si="0"/>
        <v>0</v>
      </c>
      <c r="K65" s="141"/>
      <c r="L65" s="148" t="str">
        <f>DATEDIF(B65,I53,"ym")&amp;"мес."&amp;DATEDIF(B65,I53,"md")&amp;"дн."</f>
        <v>1мес.0дн.</v>
      </c>
      <c r="M65" s="103">
        <v>0</v>
      </c>
      <c r="N65" s="103">
        <f t="shared" si="1"/>
        <v>0</v>
      </c>
      <c r="O65" s="141"/>
      <c r="P65" s="148" t="str">
        <f>DATEDIF(B65,M53,"ym")&amp;"мес."&amp;DATEDIF(B65,M53,"md")&amp;"дн."</f>
        <v>1мес.6дн.</v>
      </c>
      <c r="Q65" s="103">
        <v>0</v>
      </c>
      <c r="R65" s="103">
        <f t="shared" si="6"/>
        <v>0</v>
      </c>
      <c r="S65" s="106">
        <f t="shared" si="7"/>
        <v>0</v>
      </c>
      <c r="T65" s="141"/>
      <c r="U65" s="140"/>
      <c r="V65" s="148" t="str">
        <f>DATEDIF(B65,Q53,"ym")&amp;"мес."&amp;DATEDIF(B65,Q53,"md")&amp;"дн."</f>
        <v>1мес.14дн.</v>
      </c>
      <c r="W65" s="103">
        <v>1280</v>
      </c>
      <c r="X65" s="103">
        <v>0</v>
      </c>
      <c r="Y65" s="141"/>
      <c r="Z65" s="148" t="str">
        <f>DATEDIF(B65,W53,"ym")&amp;"мес."&amp;DATEDIF(B65,W53,"md")&amp;"дн."</f>
        <v>1мес.21дн.</v>
      </c>
      <c r="AA65" s="103">
        <v>1450</v>
      </c>
      <c r="AB65" s="103">
        <f t="shared" si="12"/>
        <v>170</v>
      </c>
      <c r="AC65" s="141">
        <f t="shared" si="13"/>
        <v>24.285714285714285</v>
      </c>
      <c r="AD65" s="148" t="str">
        <f>DATEDIF(B65,AA53,"ym")&amp;"мес."&amp;DATEDIF(B65,AA53,"md")&amp;"дн."</f>
        <v>1мес.28дн.</v>
      </c>
      <c r="AE65" s="103">
        <v>1690</v>
      </c>
      <c r="AF65" s="103">
        <f t="shared" si="14"/>
        <v>240</v>
      </c>
      <c r="AG65" s="141">
        <f t="shared" si="15"/>
        <v>34.285714285714285</v>
      </c>
      <c r="AH65" s="148" t="str">
        <f>DATEDIF(B65,AE53,"ym")&amp;"мес."&amp;DATEDIF(B65,AE53,"md")&amp;"дн."</f>
        <v>2мес.4дн.</v>
      </c>
      <c r="AI65" s="103">
        <v>1800</v>
      </c>
      <c r="AJ65" s="103">
        <f t="shared" si="16"/>
        <v>110</v>
      </c>
      <c r="AK65" s="106">
        <f t="shared" si="17"/>
        <v>520</v>
      </c>
      <c r="AL65" s="141">
        <f t="shared" si="18"/>
        <v>15.714285714285714</v>
      </c>
      <c r="AM65" s="140">
        <f t="shared" si="19"/>
        <v>18.571428571428573</v>
      </c>
      <c r="AN65" s="148" t="str">
        <f>DATEDIF(B65,AI53,"ym")&amp;"мес."&amp;DATEDIF(B65,AI53,"md")&amp;"дн."</f>
        <v>2мес.11дн.</v>
      </c>
      <c r="AO65" s="103">
        <v>2160</v>
      </c>
      <c r="AP65" s="103">
        <f t="shared" si="30"/>
        <v>360</v>
      </c>
      <c r="AQ65" s="141">
        <f t="shared" si="20"/>
        <v>51.428571428571431</v>
      </c>
      <c r="AR65" s="148" t="str">
        <f>DATEDIF(B65,AO53,"ym")&amp;"мес."&amp;DATEDIF(B65,AO53,"md")&amp;"дн."</f>
        <v>2мес.18дн.</v>
      </c>
      <c r="AS65" s="103">
        <v>2330</v>
      </c>
      <c r="AT65" s="103">
        <f t="shared" si="21"/>
        <v>170</v>
      </c>
      <c r="AU65" s="141">
        <f t="shared" si="22"/>
        <v>24.285714285714285</v>
      </c>
      <c r="AV65" s="148" t="str">
        <f>DATEDIF(B65,AS53,"ym")&amp;"мес."&amp;DATEDIF(B65,AS53,"md")&amp;"дн."</f>
        <v>2мес.25дн.</v>
      </c>
      <c r="AW65" s="103">
        <v>2540</v>
      </c>
      <c r="AX65" s="103">
        <f t="shared" si="23"/>
        <v>210</v>
      </c>
      <c r="AY65" s="141">
        <f t="shared" si="24"/>
        <v>30</v>
      </c>
      <c r="AZ65" s="148" t="str">
        <f>DATEDIF(B65,AW53,"ym")&amp;"мес."&amp;DATEDIF(B65,AW53,"md")&amp;"дн."</f>
        <v>3мес.2дн.</v>
      </c>
      <c r="BA65" s="103"/>
      <c r="BB65" s="103"/>
      <c r="BC65" s="106">
        <f t="shared" si="25"/>
        <v>740</v>
      </c>
      <c r="BD65" s="141">
        <f t="shared" si="26"/>
        <v>0</v>
      </c>
      <c r="BE65" s="140">
        <f t="shared" si="27"/>
        <v>26.428571428571427</v>
      </c>
      <c r="BF65" s="148" t="str">
        <f>DATEDIF(B65,BA53,"ym")&amp;"мес."&amp;DATEDIF(B65,BA53,"md")&amp;"дн."</f>
        <v>3мес.9дн.</v>
      </c>
      <c r="BG65" s="98">
        <f t="shared" si="28"/>
        <v>1260</v>
      </c>
      <c r="BH65" s="166">
        <f t="shared" si="29"/>
        <v>114.54545454545455</v>
      </c>
    </row>
    <row r="66" spans="1:60" ht="26.25" thickBot="1">
      <c r="A66" s="182" t="s">
        <v>134</v>
      </c>
      <c r="B66" s="167"/>
      <c r="C66" s="168"/>
      <c r="D66" s="169">
        <f>SUM(D54:D65)</f>
        <v>13830</v>
      </c>
      <c r="E66" s="169">
        <f>SUM(E53:E65)</f>
        <v>57343</v>
      </c>
      <c r="F66" s="170">
        <f>SUM(F54:F65)</f>
        <v>1390</v>
      </c>
      <c r="G66" s="171">
        <f>AVERAGE(G54:G65)</f>
        <v>28.367346938775512</v>
      </c>
      <c r="H66" s="172"/>
      <c r="I66" s="173">
        <f>SUM(I53:I65)</f>
        <v>58620</v>
      </c>
      <c r="J66" s="170">
        <f>SUM(J54:J65)</f>
        <v>1270</v>
      </c>
      <c r="K66" s="171">
        <f>AVERAGE(K54:K65)</f>
        <v>25.918367346938773</v>
      </c>
      <c r="L66" s="172"/>
      <c r="M66" s="173">
        <f>SUM(M53:M65)</f>
        <v>60026</v>
      </c>
      <c r="N66" s="170">
        <f>SUM(N54:N65)</f>
        <v>1400</v>
      </c>
      <c r="O66" s="171">
        <f>AVERAGE(O54:O65)</f>
        <v>28.571428571428566</v>
      </c>
      <c r="P66" s="172"/>
      <c r="Q66" s="173">
        <f>SUM(Q53:Q65)</f>
        <v>61874</v>
      </c>
      <c r="R66" s="170">
        <f>SUM(R54:R65)</f>
        <v>1840</v>
      </c>
      <c r="S66" s="174">
        <f>SUM(S54:S65)</f>
        <v>5900</v>
      </c>
      <c r="T66" s="171">
        <f>AVERAGE(T54:T65)</f>
        <v>37.551020408163268</v>
      </c>
      <c r="U66" s="175">
        <f>AVERAGE(U54:U65)</f>
        <v>30.102040816326529</v>
      </c>
      <c r="V66" s="172"/>
      <c r="W66" s="173">
        <f>SUM(W53:W65)</f>
        <v>70926</v>
      </c>
      <c r="X66" s="170">
        <f>SUM(X54:X65)</f>
        <v>1325</v>
      </c>
      <c r="Y66" s="171">
        <f>AVERAGE(Y54:Y65)</f>
        <v>27.04081632653061</v>
      </c>
      <c r="Z66" s="172"/>
      <c r="AA66" s="173">
        <f>SUM(AA54:AA65)</f>
        <v>31675</v>
      </c>
      <c r="AB66" s="170">
        <f>SUM(AB54:AB65)</f>
        <v>2900</v>
      </c>
      <c r="AC66" s="171">
        <f>AVERAGE(AC54:AC65)</f>
        <v>34.523809523809526</v>
      </c>
      <c r="AD66" s="172"/>
      <c r="AE66" s="173">
        <f>SUM(AE54:AE65)</f>
        <v>34920</v>
      </c>
      <c r="AF66" s="170">
        <f>SUM(AF54:AF65)</f>
        <v>3245</v>
      </c>
      <c r="AG66" s="171">
        <f>AVERAGE(AG54:AG65)</f>
        <v>38.630952380952387</v>
      </c>
      <c r="AH66" s="176"/>
      <c r="AI66" s="173">
        <f>SUM(AI53:AI65)</f>
        <v>79112</v>
      </c>
      <c r="AJ66" s="170">
        <f>SUM(AJ54:AJ65)</f>
        <v>2020</v>
      </c>
      <c r="AK66" s="174">
        <f>SUM(AK54:AK65)</f>
        <v>9490</v>
      </c>
      <c r="AL66" s="171">
        <f>AVERAGE(AL54:AL65)</f>
        <v>24.047619047619047</v>
      </c>
      <c r="AM66" s="175">
        <f>AVERAGE(AM54:AM65)</f>
        <v>28.244047619047617</v>
      </c>
      <c r="AN66" s="172"/>
      <c r="AO66" s="173">
        <f>SUM(AO53:AO65)</f>
        <v>81699</v>
      </c>
      <c r="AP66" s="170">
        <f>SUM(AP54:AP65)</f>
        <v>2580</v>
      </c>
      <c r="AQ66" s="171">
        <f>AVERAGE(AQ54:AQ65)</f>
        <v>30.714285714285712</v>
      </c>
      <c r="AR66" s="172"/>
      <c r="AS66" s="173">
        <f>SUM(AS53:AS65)</f>
        <v>84196</v>
      </c>
      <c r="AT66" s="170">
        <f>SUM(AT54:AT65)</f>
        <v>2490</v>
      </c>
      <c r="AU66" s="171">
        <f>AVERAGE(AU54:AU65)</f>
        <v>29.642857142857149</v>
      </c>
      <c r="AV66" s="172"/>
      <c r="AW66" s="173">
        <f>SUM(AW53:AW65)</f>
        <v>82123</v>
      </c>
      <c r="AX66" s="170">
        <f>SUM(AX54:AX65)</f>
        <v>1520</v>
      </c>
      <c r="AY66" s="171">
        <f>AVERAGE(AY54:AY65)</f>
        <v>19.740259740259738</v>
      </c>
      <c r="AZ66" s="172"/>
      <c r="BA66" s="173"/>
      <c r="BB66" s="170"/>
      <c r="BC66" s="174">
        <f>SUM(BC54:BC65)</f>
        <v>6460</v>
      </c>
      <c r="BD66" s="141">
        <f t="shared" si="26"/>
        <v>0</v>
      </c>
      <c r="BE66" s="140">
        <f t="shared" si="27"/>
        <v>230.71428571428572</v>
      </c>
      <c r="BF66" s="172"/>
      <c r="BG66" s="98">
        <f t="shared" si="28"/>
        <v>21980</v>
      </c>
      <c r="BH66" s="166">
        <f t="shared" si="29"/>
        <v>1998.1818181818182</v>
      </c>
    </row>
    <row r="67" spans="1:60">
      <c r="A67" s="177" t="s">
        <v>136</v>
      </c>
      <c r="B67" s="187">
        <f>'план-график_кролики'!P17</f>
        <v>42176</v>
      </c>
      <c r="C67" s="188"/>
      <c r="D67" s="188"/>
      <c r="E67" s="188"/>
      <c r="F67" s="188"/>
      <c r="G67" s="189"/>
      <c r="H67" s="190"/>
      <c r="I67" s="188"/>
      <c r="J67" s="188"/>
      <c r="K67" s="189"/>
      <c r="L67" s="190"/>
      <c r="M67" s="188"/>
      <c r="N67" s="188"/>
      <c r="O67" s="189"/>
      <c r="P67" s="190"/>
      <c r="Q67" s="188"/>
      <c r="R67" s="188"/>
      <c r="S67" s="191"/>
      <c r="T67" s="189"/>
      <c r="U67" s="192"/>
      <c r="V67" s="190"/>
      <c r="W67" s="188"/>
      <c r="X67" s="188"/>
      <c r="Y67" s="189"/>
      <c r="Z67" s="190"/>
      <c r="AA67" s="188"/>
      <c r="AB67" s="188"/>
      <c r="AC67" s="189"/>
      <c r="AD67" s="190"/>
      <c r="AE67" s="188"/>
      <c r="AF67" s="188"/>
      <c r="AG67" s="189"/>
      <c r="AH67" s="190"/>
      <c r="AI67" s="188"/>
      <c r="AJ67" s="188"/>
      <c r="AK67" s="191"/>
      <c r="AL67" s="189"/>
      <c r="AM67" s="192"/>
      <c r="AN67" s="190"/>
      <c r="AO67" s="188"/>
      <c r="AP67" s="188"/>
      <c r="AQ67" s="189"/>
      <c r="AR67" s="190"/>
      <c r="AS67" s="188"/>
      <c r="AT67" s="188"/>
      <c r="AU67" s="189"/>
      <c r="AV67" s="190"/>
      <c r="AW67" s="193">
        <v>270</v>
      </c>
      <c r="AX67" s="193"/>
      <c r="AY67" s="189"/>
      <c r="AZ67" s="190" t="str">
        <f>DATEDIF(B67,AW53,"ym")&amp;"мес."&amp;DATEDIF(B67,AW53,"md")&amp;"дн."</f>
        <v>0мес.17дн.</v>
      </c>
      <c r="BA67" s="193"/>
      <c r="BB67" s="193">
        <f>BA67-AW67</f>
        <v>-270</v>
      </c>
      <c r="BC67" s="191">
        <f>AX67+BB67</f>
        <v>-270</v>
      </c>
      <c r="BD67" s="189">
        <f>BB67/7</f>
        <v>-38.571428571428569</v>
      </c>
      <c r="BE67" s="192">
        <f>BC67/28</f>
        <v>-9.6428571428571423</v>
      </c>
      <c r="BF67" s="190" t="str">
        <f>DATEDIF(B67,BA53,"ym")&amp;"мес."&amp;DATEDIF(B67,BA53,"md")&amp;"дн."</f>
        <v>0мес.24дн.</v>
      </c>
      <c r="BG67" s="194">
        <f t="shared" si="28"/>
        <v>-270</v>
      </c>
      <c r="BH67" s="195">
        <f t="shared" si="29"/>
        <v>-270</v>
      </c>
    </row>
    <row r="68" spans="1:60">
      <c r="A68" s="177" t="s">
        <v>138</v>
      </c>
      <c r="B68" s="165">
        <f>'план-график_кролики'!P17</f>
        <v>42176</v>
      </c>
      <c r="C68" s="103"/>
      <c r="D68" s="103"/>
      <c r="E68" s="103"/>
      <c r="F68" s="103"/>
      <c r="G68" s="141"/>
      <c r="H68" s="148"/>
      <c r="I68" s="103"/>
      <c r="J68" s="103"/>
      <c r="K68" s="141"/>
      <c r="L68" s="148"/>
      <c r="M68" s="103"/>
      <c r="N68" s="103"/>
      <c r="O68" s="141"/>
      <c r="P68" s="148"/>
      <c r="Q68" s="103"/>
      <c r="R68" s="103"/>
      <c r="S68" s="106"/>
      <c r="T68" s="141"/>
      <c r="U68" s="140"/>
      <c r="V68" s="148"/>
      <c r="W68" s="103"/>
      <c r="X68" s="103"/>
      <c r="Y68" s="141"/>
      <c r="Z68" s="148"/>
      <c r="AA68" s="103"/>
      <c r="AB68" s="103"/>
      <c r="AC68" s="141"/>
      <c r="AD68" s="148"/>
      <c r="AE68" s="103"/>
      <c r="AF68" s="103"/>
      <c r="AG68" s="141"/>
      <c r="AH68" s="148"/>
      <c r="AI68" s="103"/>
      <c r="AJ68" s="103"/>
      <c r="AK68" s="106"/>
      <c r="AL68" s="141"/>
      <c r="AM68" s="140"/>
      <c r="AN68" s="148"/>
      <c r="AO68" s="103"/>
      <c r="AP68" s="103"/>
      <c r="AQ68" s="141"/>
      <c r="AR68" s="148"/>
      <c r="AS68" s="103"/>
      <c r="AT68" s="103"/>
      <c r="AU68" s="141"/>
      <c r="AV68" s="148"/>
      <c r="AW68" s="181">
        <v>177</v>
      </c>
      <c r="AX68" s="181"/>
      <c r="AY68" s="141"/>
      <c r="AZ68" s="148" t="str">
        <f>DATEDIF(B68,AW53,"ym")&amp;"мес."&amp;DATEDIF(B68,AW53,"md")&amp;"дн."</f>
        <v>0мес.17дн.</v>
      </c>
      <c r="BA68" s="181"/>
      <c r="BB68" s="181">
        <f t="shared" ref="BB68:BB81" si="36">BA68-AW68</f>
        <v>-177</v>
      </c>
      <c r="BC68" s="106">
        <f t="shared" ref="BC68:BC81" si="37">AX68+BB68</f>
        <v>-177</v>
      </c>
      <c r="BD68" s="141">
        <f t="shared" ref="BD68:BD81" si="38">BB68/7</f>
        <v>-25.285714285714285</v>
      </c>
      <c r="BE68" s="140">
        <f t="shared" ref="BE68:BE81" si="39">BC68/28</f>
        <v>-6.3214285714285712</v>
      </c>
      <c r="BF68" s="148" t="str">
        <f>DATEDIF(B68,BA53,"ym")&amp;"мес."&amp;DATEDIF(B68,BA53,"md")&amp;"дн."</f>
        <v>0мес.24дн.</v>
      </c>
      <c r="BG68" s="98">
        <f t="shared" si="28"/>
        <v>-177</v>
      </c>
      <c r="BH68" s="166">
        <f t="shared" si="29"/>
        <v>-177</v>
      </c>
    </row>
    <row r="69" spans="1:60">
      <c r="A69" s="177" t="s">
        <v>139</v>
      </c>
      <c r="B69" s="165">
        <f>'план-график_кролики'!P17</f>
        <v>42176</v>
      </c>
      <c r="C69" s="103"/>
      <c r="D69" s="103"/>
      <c r="E69" s="103"/>
      <c r="F69" s="103"/>
      <c r="G69" s="141"/>
      <c r="H69" s="148"/>
      <c r="I69" s="103"/>
      <c r="J69" s="103"/>
      <c r="K69" s="141"/>
      <c r="L69" s="148"/>
      <c r="M69" s="103"/>
      <c r="N69" s="103"/>
      <c r="O69" s="141"/>
      <c r="P69" s="148"/>
      <c r="Q69" s="103"/>
      <c r="R69" s="103"/>
      <c r="S69" s="106"/>
      <c r="T69" s="141"/>
      <c r="U69" s="140"/>
      <c r="V69" s="148"/>
      <c r="W69" s="103"/>
      <c r="X69" s="103"/>
      <c r="Y69" s="141"/>
      <c r="Z69" s="148"/>
      <c r="AA69" s="103"/>
      <c r="AB69" s="103"/>
      <c r="AC69" s="141"/>
      <c r="AD69" s="148"/>
      <c r="AE69" s="103"/>
      <c r="AF69" s="103"/>
      <c r="AG69" s="141"/>
      <c r="AH69" s="148"/>
      <c r="AI69" s="103"/>
      <c r="AJ69" s="103"/>
      <c r="AK69" s="106"/>
      <c r="AL69" s="141"/>
      <c r="AM69" s="140"/>
      <c r="AN69" s="148"/>
      <c r="AO69" s="103"/>
      <c r="AP69" s="103"/>
      <c r="AQ69" s="141"/>
      <c r="AR69" s="148"/>
      <c r="AS69" s="103"/>
      <c r="AT69" s="103"/>
      <c r="AU69" s="141"/>
      <c r="AV69" s="148"/>
      <c r="AW69" s="181">
        <v>213</v>
      </c>
      <c r="AX69" s="181"/>
      <c r="AY69" s="141"/>
      <c r="AZ69" s="148" t="str">
        <f>DATEDIF(B69,AW53,"ym")&amp;"мес."&amp;DATEDIF(B69,AW53,"md")&amp;"дн."</f>
        <v>0мес.17дн.</v>
      </c>
      <c r="BA69" s="181"/>
      <c r="BB69" s="181">
        <f t="shared" si="36"/>
        <v>-213</v>
      </c>
      <c r="BC69" s="106">
        <f t="shared" si="37"/>
        <v>-213</v>
      </c>
      <c r="BD69" s="141">
        <f t="shared" si="38"/>
        <v>-30.428571428571427</v>
      </c>
      <c r="BE69" s="140">
        <f t="shared" si="39"/>
        <v>-7.6071428571428568</v>
      </c>
      <c r="BF69" s="148" t="str">
        <f>DATEDIF(B69,BA53,"ym")&amp;"мес."&amp;DATEDIF(B69,BA53,"md")&amp;"дн."</f>
        <v>0мес.24дн.</v>
      </c>
      <c r="BG69" s="98">
        <f t="shared" si="28"/>
        <v>-213</v>
      </c>
      <c r="BH69" s="166">
        <f t="shared" si="29"/>
        <v>-213</v>
      </c>
    </row>
    <row r="70" spans="1:60">
      <c r="A70" s="177" t="s">
        <v>140</v>
      </c>
      <c r="B70" s="165">
        <f>'план-график_кролики'!P17</f>
        <v>42176</v>
      </c>
      <c r="C70" s="103"/>
      <c r="D70" s="103"/>
      <c r="E70" s="103"/>
      <c r="F70" s="103"/>
      <c r="G70" s="141"/>
      <c r="H70" s="148"/>
      <c r="I70" s="103"/>
      <c r="J70" s="103"/>
      <c r="K70" s="141"/>
      <c r="L70" s="148"/>
      <c r="M70" s="103"/>
      <c r="N70" s="103"/>
      <c r="O70" s="141"/>
      <c r="P70" s="148"/>
      <c r="Q70" s="103"/>
      <c r="R70" s="103"/>
      <c r="S70" s="106"/>
      <c r="T70" s="141"/>
      <c r="U70" s="140"/>
      <c r="V70" s="148"/>
      <c r="W70" s="103"/>
      <c r="X70" s="103"/>
      <c r="Y70" s="141"/>
      <c r="Z70" s="148"/>
      <c r="AA70" s="103"/>
      <c r="AB70" s="103"/>
      <c r="AC70" s="141"/>
      <c r="AD70" s="148"/>
      <c r="AE70" s="103"/>
      <c r="AF70" s="103"/>
      <c r="AG70" s="141"/>
      <c r="AH70" s="148"/>
      <c r="AI70" s="103"/>
      <c r="AJ70" s="103"/>
      <c r="AK70" s="106"/>
      <c r="AL70" s="141"/>
      <c r="AM70" s="140"/>
      <c r="AN70" s="148"/>
      <c r="AO70" s="103"/>
      <c r="AP70" s="103"/>
      <c r="AQ70" s="141"/>
      <c r="AR70" s="148"/>
      <c r="AS70" s="103"/>
      <c r="AT70" s="103"/>
      <c r="AU70" s="141"/>
      <c r="AV70" s="148"/>
      <c r="AW70" s="181">
        <v>265</v>
      </c>
      <c r="AX70" s="181"/>
      <c r="AY70" s="141"/>
      <c r="AZ70" s="148" t="str">
        <f>DATEDIF(B70,AW53,"ym")&amp;"мес."&amp;DATEDIF(B70,AW53,"md")&amp;"дн."</f>
        <v>0мес.17дн.</v>
      </c>
      <c r="BA70" s="181"/>
      <c r="BB70" s="181">
        <f t="shared" si="36"/>
        <v>-265</v>
      </c>
      <c r="BC70" s="106">
        <f t="shared" si="37"/>
        <v>-265</v>
      </c>
      <c r="BD70" s="141">
        <f t="shared" si="38"/>
        <v>-37.857142857142854</v>
      </c>
      <c r="BE70" s="140">
        <f t="shared" si="39"/>
        <v>-9.4642857142857135</v>
      </c>
      <c r="BF70" s="148" t="str">
        <f>DATEDIF(B70,BA53,"ym")&amp;"мес."&amp;DATEDIF(B70,BA53,"md")&amp;"дн."</f>
        <v>0мес.24дн.</v>
      </c>
      <c r="BG70" s="98">
        <f t="shared" si="28"/>
        <v>-265</v>
      </c>
      <c r="BH70" s="166">
        <f t="shared" si="29"/>
        <v>-265</v>
      </c>
    </row>
    <row r="71" spans="1:60">
      <c r="A71" s="177" t="s">
        <v>141</v>
      </c>
      <c r="B71" s="165">
        <f>'план-график_кролики'!P17</f>
        <v>42176</v>
      </c>
      <c r="C71" s="103"/>
      <c r="D71" s="103"/>
      <c r="E71" s="103"/>
      <c r="F71" s="103"/>
      <c r="G71" s="141"/>
      <c r="H71" s="148"/>
      <c r="I71" s="103"/>
      <c r="J71" s="103"/>
      <c r="K71" s="141"/>
      <c r="L71" s="148"/>
      <c r="M71" s="103"/>
      <c r="N71" s="103"/>
      <c r="O71" s="141"/>
      <c r="P71" s="148"/>
      <c r="Q71" s="103"/>
      <c r="R71" s="103"/>
      <c r="S71" s="106"/>
      <c r="T71" s="141"/>
      <c r="U71" s="140"/>
      <c r="V71" s="148"/>
      <c r="W71" s="103"/>
      <c r="X71" s="103"/>
      <c r="Y71" s="141"/>
      <c r="Z71" s="148"/>
      <c r="AA71" s="103"/>
      <c r="AB71" s="103"/>
      <c r="AC71" s="141"/>
      <c r="AD71" s="148"/>
      <c r="AE71" s="103"/>
      <c r="AF71" s="103"/>
      <c r="AG71" s="141"/>
      <c r="AH71" s="148"/>
      <c r="AI71" s="103"/>
      <c r="AJ71" s="103"/>
      <c r="AK71" s="106"/>
      <c r="AL71" s="141"/>
      <c r="AM71" s="140"/>
      <c r="AN71" s="148"/>
      <c r="AO71" s="103"/>
      <c r="AP71" s="103"/>
      <c r="AQ71" s="141"/>
      <c r="AR71" s="148"/>
      <c r="AS71" s="103"/>
      <c r="AT71" s="103"/>
      <c r="AU71" s="141"/>
      <c r="AV71" s="148"/>
      <c r="AW71" s="181">
        <v>240</v>
      </c>
      <c r="AX71" s="181"/>
      <c r="AY71" s="141"/>
      <c r="AZ71" s="148" t="str">
        <f>DATEDIF(B71,AW53,"ym")&amp;"мес."&amp;DATEDIF(B71,AW53,"md")&amp;"дн."</f>
        <v>0мес.17дн.</v>
      </c>
      <c r="BA71" s="181"/>
      <c r="BB71" s="181">
        <f t="shared" si="36"/>
        <v>-240</v>
      </c>
      <c r="BC71" s="106">
        <f t="shared" si="37"/>
        <v>-240</v>
      </c>
      <c r="BD71" s="141">
        <f t="shared" si="38"/>
        <v>-34.285714285714285</v>
      </c>
      <c r="BE71" s="140">
        <f t="shared" si="39"/>
        <v>-8.5714285714285712</v>
      </c>
      <c r="BF71" s="148" t="str">
        <f>DATEDIF(B71,BA53,"ym")&amp;"мес."&amp;DATEDIF(B71,BA53,"md")&amp;"дн."</f>
        <v>0мес.24дн.</v>
      </c>
      <c r="BG71" s="98">
        <f t="shared" si="28"/>
        <v>-240</v>
      </c>
      <c r="BH71" s="166">
        <f t="shared" si="29"/>
        <v>-240</v>
      </c>
    </row>
    <row r="72" spans="1:60">
      <c r="A72" s="177" t="s">
        <v>142</v>
      </c>
      <c r="B72" s="165">
        <f>'план-график_кролики'!P17</f>
        <v>42176</v>
      </c>
      <c r="C72" s="103"/>
      <c r="D72" s="103"/>
      <c r="E72" s="103"/>
      <c r="F72" s="103"/>
      <c r="G72" s="141"/>
      <c r="H72" s="148"/>
      <c r="I72" s="103"/>
      <c r="J72" s="103"/>
      <c r="K72" s="141"/>
      <c r="L72" s="148"/>
      <c r="M72" s="103"/>
      <c r="N72" s="103"/>
      <c r="O72" s="141"/>
      <c r="P72" s="148"/>
      <c r="Q72" s="103"/>
      <c r="R72" s="103"/>
      <c r="S72" s="106"/>
      <c r="T72" s="141"/>
      <c r="U72" s="140"/>
      <c r="V72" s="148"/>
      <c r="W72" s="103"/>
      <c r="X72" s="103"/>
      <c r="Y72" s="141"/>
      <c r="Z72" s="148"/>
      <c r="AA72" s="103"/>
      <c r="AB72" s="103"/>
      <c r="AC72" s="141"/>
      <c r="AD72" s="148"/>
      <c r="AE72" s="103"/>
      <c r="AF72" s="103"/>
      <c r="AG72" s="141"/>
      <c r="AH72" s="148"/>
      <c r="AI72" s="103"/>
      <c r="AJ72" s="103"/>
      <c r="AK72" s="106"/>
      <c r="AL72" s="141"/>
      <c r="AM72" s="140"/>
      <c r="AN72" s="148"/>
      <c r="AO72" s="103"/>
      <c r="AP72" s="103"/>
      <c r="AQ72" s="141"/>
      <c r="AR72" s="148"/>
      <c r="AS72" s="103"/>
      <c r="AT72" s="103"/>
      <c r="AU72" s="141"/>
      <c r="AV72" s="148"/>
      <c r="AW72" s="181">
        <v>264</v>
      </c>
      <c r="AX72" s="181"/>
      <c r="AY72" s="141"/>
      <c r="AZ72" s="148" t="str">
        <f>DATEDIF(B72,AW53,"ym")&amp;"мес."&amp;DATEDIF(B72,AW53,"md")&amp;"дн."</f>
        <v>0мес.17дн.</v>
      </c>
      <c r="BA72" s="181"/>
      <c r="BB72" s="181">
        <f t="shared" si="36"/>
        <v>-264</v>
      </c>
      <c r="BC72" s="106">
        <f t="shared" si="37"/>
        <v>-264</v>
      </c>
      <c r="BD72" s="141">
        <f t="shared" si="38"/>
        <v>-37.714285714285715</v>
      </c>
      <c r="BE72" s="140">
        <f t="shared" si="39"/>
        <v>-9.4285714285714288</v>
      </c>
      <c r="BF72" s="148" t="str">
        <f>DATEDIF(B72,BA53,"ym")&amp;"мес."&amp;DATEDIF(B72,BA53,"md")&amp;"дн."</f>
        <v>0мес.24дн.</v>
      </c>
      <c r="BG72" s="98">
        <f t="shared" si="28"/>
        <v>-264</v>
      </c>
      <c r="BH72" s="166">
        <f t="shared" si="29"/>
        <v>-264</v>
      </c>
    </row>
    <row r="73" spans="1:60">
      <c r="A73" s="177" t="s">
        <v>143</v>
      </c>
      <c r="B73" s="165">
        <f>'план-график_кролики'!P17</f>
        <v>42176</v>
      </c>
      <c r="C73" s="103"/>
      <c r="D73" s="103"/>
      <c r="E73" s="103"/>
      <c r="F73" s="103"/>
      <c r="G73" s="141"/>
      <c r="H73" s="148"/>
      <c r="I73" s="103"/>
      <c r="J73" s="103"/>
      <c r="K73" s="141"/>
      <c r="L73" s="148"/>
      <c r="M73" s="103"/>
      <c r="N73" s="103"/>
      <c r="O73" s="141"/>
      <c r="P73" s="148"/>
      <c r="Q73" s="103"/>
      <c r="R73" s="103"/>
      <c r="S73" s="106"/>
      <c r="T73" s="141"/>
      <c r="U73" s="140"/>
      <c r="V73" s="148"/>
      <c r="W73" s="103"/>
      <c r="X73" s="103"/>
      <c r="Y73" s="141"/>
      <c r="Z73" s="148"/>
      <c r="AA73" s="103"/>
      <c r="AB73" s="103"/>
      <c r="AC73" s="141"/>
      <c r="AD73" s="148"/>
      <c r="AE73" s="103"/>
      <c r="AF73" s="103"/>
      <c r="AG73" s="141"/>
      <c r="AH73" s="148"/>
      <c r="AI73" s="103"/>
      <c r="AJ73" s="103"/>
      <c r="AK73" s="106"/>
      <c r="AL73" s="141"/>
      <c r="AM73" s="140"/>
      <c r="AN73" s="148"/>
      <c r="AO73" s="103"/>
      <c r="AP73" s="103"/>
      <c r="AQ73" s="141"/>
      <c r="AR73" s="148"/>
      <c r="AS73" s="103"/>
      <c r="AT73" s="103"/>
      <c r="AU73" s="141"/>
      <c r="AV73" s="148"/>
      <c r="AW73" s="181">
        <v>274</v>
      </c>
      <c r="AX73" s="181"/>
      <c r="AY73" s="141"/>
      <c r="AZ73" s="148" t="str">
        <f>DATEDIF(B73,AW53,"ym")&amp;"мес."&amp;DATEDIF(B73,AW53,"md")&amp;"дн."</f>
        <v>0мес.17дн.</v>
      </c>
      <c r="BA73" s="181"/>
      <c r="BB73" s="181">
        <f t="shared" si="36"/>
        <v>-274</v>
      </c>
      <c r="BC73" s="106">
        <f t="shared" si="37"/>
        <v>-274</v>
      </c>
      <c r="BD73" s="141">
        <f t="shared" si="38"/>
        <v>-39.142857142857146</v>
      </c>
      <c r="BE73" s="140">
        <f t="shared" si="39"/>
        <v>-9.7857142857142865</v>
      </c>
      <c r="BF73" s="148" t="str">
        <f>DATEDIF(B73,BA53,"ym")&amp;"мес."&amp;DATEDIF(B73,BA53,"md")&amp;"дн."</f>
        <v>0мес.24дн.</v>
      </c>
      <c r="BG73" s="98">
        <f t="shared" si="28"/>
        <v>-274</v>
      </c>
      <c r="BH73" s="166">
        <f t="shared" si="29"/>
        <v>-274</v>
      </c>
    </row>
    <row r="74" spans="1:60">
      <c r="A74" s="177" t="s">
        <v>144</v>
      </c>
      <c r="B74" s="165">
        <f>'план-график_кролики'!P17</f>
        <v>42176</v>
      </c>
      <c r="C74" s="103"/>
      <c r="D74" s="103"/>
      <c r="E74" s="103"/>
      <c r="F74" s="103"/>
      <c r="G74" s="141"/>
      <c r="H74" s="148"/>
      <c r="I74" s="103"/>
      <c r="J74" s="103"/>
      <c r="K74" s="141"/>
      <c r="L74" s="148"/>
      <c r="M74" s="103"/>
      <c r="N74" s="103"/>
      <c r="O74" s="141"/>
      <c r="P74" s="148"/>
      <c r="Q74" s="103"/>
      <c r="R74" s="103"/>
      <c r="S74" s="106"/>
      <c r="T74" s="141"/>
      <c r="U74" s="140"/>
      <c r="V74" s="148"/>
      <c r="W74" s="103"/>
      <c r="X74" s="103"/>
      <c r="Y74" s="141"/>
      <c r="Z74" s="148"/>
      <c r="AA74" s="103"/>
      <c r="AB74" s="103"/>
      <c r="AC74" s="141"/>
      <c r="AD74" s="148"/>
      <c r="AE74" s="103"/>
      <c r="AF74" s="103"/>
      <c r="AG74" s="141"/>
      <c r="AH74" s="148"/>
      <c r="AI74" s="103"/>
      <c r="AJ74" s="103"/>
      <c r="AK74" s="106"/>
      <c r="AL74" s="141"/>
      <c r="AM74" s="140"/>
      <c r="AN74" s="148"/>
      <c r="AO74" s="103"/>
      <c r="AP74" s="103"/>
      <c r="AQ74" s="141"/>
      <c r="AR74" s="148"/>
      <c r="AS74" s="103"/>
      <c r="AT74" s="103"/>
      <c r="AU74" s="141"/>
      <c r="AV74" s="148"/>
      <c r="AW74" s="181">
        <v>287</v>
      </c>
      <c r="AX74" s="181"/>
      <c r="AY74" s="141"/>
      <c r="AZ74" s="148" t="str">
        <f>DATEDIF(B74,AW53,"ym")&amp;"мес."&amp;DATEDIF(B74,AW53,"md")&amp;"дн."</f>
        <v>0мес.17дн.</v>
      </c>
      <c r="BA74" s="181"/>
      <c r="BB74" s="181">
        <f t="shared" si="36"/>
        <v>-287</v>
      </c>
      <c r="BC74" s="106">
        <f t="shared" si="37"/>
        <v>-287</v>
      </c>
      <c r="BD74" s="141">
        <f t="shared" si="38"/>
        <v>-41</v>
      </c>
      <c r="BE74" s="140">
        <f t="shared" si="39"/>
        <v>-10.25</v>
      </c>
      <c r="BF74" s="148" t="str">
        <f>DATEDIF(B74,BA53,"ym")&amp;"мес."&amp;DATEDIF(B74,BA53,"md")&amp;"дн."</f>
        <v>0мес.24дн.</v>
      </c>
      <c r="BG74" s="98">
        <f t="shared" si="28"/>
        <v>-287</v>
      </c>
      <c r="BH74" s="166">
        <f t="shared" si="29"/>
        <v>-287</v>
      </c>
    </row>
    <row r="75" spans="1:60">
      <c r="A75" s="177" t="s">
        <v>137</v>
      </c>
      <c r="B75" s="165">
        <f>'план-график_кролики'!Q17</f>
        <v>42176</v>
      </c>
      <c r="C75" s="103"/>
      <c r="D75" s="103"/>
      <c r="E75" s="103"/>
      <c r="F75" s="103"/>
      <c r="G75" s="141"/>
      <c r="H75" s="148"/>
      <c r="I75" s="103"/>
      <c r="J75" s="103"/>
      <c r="K75" s="141"/>
      <c r="L75" s="148"/>
      <c r="M75" s="103"/>
      <c r="N75" s="103"/>
      <c r="O75" s="141"/>
      <c r="P75" s="148"/>
      <c r="Q75" s="103"/>
      <c r="R75" s="103"/>
      <c r="S75" s="106"/>
      <c r="T75" s="141"/>
      <c r="U75" s="140"/>
      <c r="V75" s="148"/>
      <c r="W75" s="103"/>
      <c r="X75" s="103"/>
      <c r="Y75" s="141"/>
      <c r="Z75" s="148"/>
      <c r="AA75" s="103"/>
      <c r="AB75" s="103"/>
      <c r="AC75" s="141"/>
      <c r="AD75" s="148"/>
      <c r="AE75" s="103"/>
      <c r="AF75" s="103"/>
      <c r="AG75" s="141"/>
      <c r="AH75" s="148"/>
      <c r="AI75" s="103"/>
      <c r="AJ75" s="103"/>
      <c r="AK75" s="106"/>
      <c r="AL75" s="141"/>
      <c r="AM75" s="140"/>
      <c r="AN75" s="148"/>
      <c r="AO75" s="103"/>
      <c r="AP75" s="103"/>
      <c r="AQ75" s="141"/>
      <c r="AR75" s="148"/>
      <c r="AS75" s="103"/>
      <c r="AT75" s="103"/>
      <c r="AU75" s="141"/>
      <c r="AV75" s="148"/>
      <c r="AW75" s="181">
        <v>250</v>
      </c>
      <c r="AX75" s="181"/>
      <c r="AY75" s="141"/>
      <c r="AZ75" s="148" t="str">
        <f>DATEDIF(B75,AW53,"ym")&amp;"мес."&amp;DATEDIF(B75,AW53,"md")&amp;"дн."</f>
        <v>0мес.17дн.</v>
      </c>
      <c r="BA75" s="181"/>
      <c r="BB75" s="181">
        <f t="shared" si="36"/>
        <v>-250</v>
      </c>
      <c r="BC75" s="106">
        <f t="shared" si="37"/>
        <v>-250</v>
      </c>
      <c r="BD75" s="141">
        <f t="shared" si="38"/>
        <v>-35.714285714285715</v>
      </c>
      <c r="BE75" s="140">
        <f t="shared" si="39"/>
        <v>-8.9285714285714288</v>
      </c>
      <c r="BF75" s="148" t="str">
        <f>DATEDIF(B75,BA53,"ym")&amp;"мес."&amp;DATEDIF(B75,BA53,"md")&amp;"дн."</f>
        <v>0мес.24дн.</v>
      </c>
      <c r="BG75" s="98">
        <f t="shared" si="28"/>
        <v>-250</v>
      </c>
      <c r="BH75" s="166">
        <f t="shared" si="29"/>
        <v>-250</v>
      </c>
    </row>
    <row r="76" spans="1:60">
      <c r="A76" s="177" t="s">
        <v>145</v>
      </c>
      <c r="B76" s="165">
        <f>'план-график_кролики'!Q17</f>
        <v>42176</v>
      </c>
      <c r="C76" s="103"/>
      <c r="D76" s="103"/>
      <c r="E76" s="103"/>
      <c r="F76" s="103"/>
      <c r="G76" s="141"/>
      <c r="H76" s="148"/>
      <c r="I76" s="103"/>
      <c r="J76" s="103"/>
      <c r="K76" s="141"/>
      <c r="L76" s="148"/>
      <c r="M76" s="103"/>
      <c r="N76" s="103"/>
      <c r="O76" s="141"/>
      <c r="P76" s="148"/>
      <c r="Q76" s="103"/>
      <c r="R76" s="103"/>
      <c r="S76" s="106"/>
      <c r="T76" s="141"/>
      <c r="U76" s="140"/>
      <c r="V76" s="148"/>
      <c r="W76" s="103"/>
      <c r="X76" s="103"/>
      <c r="Y76" s="141"/>
      <c r="Z76" s="148"/>
      <c r="AA76" s="103"/>
      <c r="AB76" s="103"/>
      <c r="AC76" s="141"/>
      <c r="AD76" s="148"/>
      <c r="AE76" s="103"/>
      <c r="AF76" s="103"/>
      <c r="AG76" s="141"/>
      <c r="AH76" s="148"/>
      <c r="AI76" s="103"/>
      <c r="AJ76" s="103"/>
      <c r="AK76" s="106"/>
      <c r="AL76" s="141"/>
      <c r="AM76" s="140"/>
      <c r="AN76" s="148"/>
      <c r="AO76" s="103"/>
      <c r="AP76" s="103"/>
      <c r="AQ76" s="141"/>
      <c r="AR76" s="148"/>
      <c r="AS76" s="103"/>
      <c r="AT76" s="103"/>
      <c r="AU76" s="141"/>
      <c r="AV76" s="148"/>
      <c r="AW76" s="181">
        <v>234</v>
      </c>
      <c r="AX76" s="181"/>
      <c r="AY76" s="141"/>
      <c r="AZ76" s="148" t="str">
        <f>DATEDIF(B76,AW53,"ym")&amp;"мес."&amp;DATEDIF(B76,AW53,"md")&amp;"дн."</f>
        <v>0мес.17дн.</v>
      </c>
      <c r="BA76" s="181"/>
      <c r="BB76" s="181">
        <f t="shared" si="36"/>
        <v>-234</v>
      </c>
      <c r="BC76" s="106">
        <f t="shared" si="37"/>
        <v>-234</v>
      </c>
      <c r="BD76" s="141">
        <f t="shared" si="38"/>
        <v>-33.428571428571431</v>
      </c>
      <c r="BE76" s="140">
        <f t="shared" si="39"/>
        <v>-8.3571428571428577</v>
      </c>
      <c r="BF76" s="148" t="str">
        <f>DATEDIF(B76,BA53,"ym")&amp;"мес."&amp;DATEDIF(B76,BA53,"md")&amp;"дн."</f>
        <v>0мес.24дн.</v>
      </c>
      <c r="BG76" s="98">
        <f t="shared" si="28"/>
        <v>-234</v>
      </c>
      <c r="BH76" s="166">
        <f t="shared" si="29"/>
        <v>-234</v>
      </c>
    </row>
    <row r="77" spans="1:60">
      <c r="A77" s="177" t="s">
        <v>146</v>
      </c>
      <c r="B77" s="165">
        <f>'план-график_кролики'!Q17</f>
        <v>42176</v>
      </c>
      <c r="C77" s="103"/>
      <c r="D77" s="103"/>
      <c r="E77" s="103"/>
      <c r="F77" s="103"/>
      <c r="G77" s="141"/>
      <c r="H77" s="148"/>
      <c r="I77" s="103"/>
      <c r="J77" s="103"/>
      <c r="K77" s="141"/>
      <c r="L77" s="148"/>
      <c r="M77" s="103"/>
      <c r="N77" s="103"/>
      <c r="O77" s="141"/>
      <c r="P77" s="148"/>
      <c r="Q77" s="103"/>
      <c r="R77" s="103"/>
      <c r="S77" s="106"/>
      <c r="T77" s="141"/>
      <c r="U77" s="140"/>
      <c r="V77" s="148"/>
      <c r="W77" s="103"/>
      <c r="X77" s="103"/>
      <c r="Y77" s="141"/>
      <c r="Z77" s="148"/>
      <c r="AA77" s="103"/>
      <c r="AB77" s="103"/>
      <c r="AC77" s="141"/>
      <c r="AD77" s="148"/>
      <c r="AE77" s="103"/>
      <c r="AF77" s="103"/>
      <c r="AG77" s="141"/>
      <c r="AH77" s="148"/>
      <c r="AI77" s="103"/>
      <c r="AJ77" s="103"/>
      <c r="AK77" s="106"/>
      <c r="AL77" s="141"/>
      <c r="AM77" s="140"/>
      <c r="AN77" s="148"/>
      <c r="AO77" s="103"/>
      <c r="AP77" s="103"/>
      <c r="AQ77" s="141"/>
      <c r="AR77" s="148"/>
      <c r="AS77" s="103"/>
      <c r="AT77" s="103"/>
      <c r="AU77" s="141"/>
      <c r="AV77" s="148"/>
      <c r="AW77" s="181">
        <v>270</v>
      </c>
      <c r="AX77" s="181"/>
      <c r="AY77" s="141"/>
      <c r="AZ77" s="148" t="str">
        <f>DATEDIF(B77,AW53,"ym")&amp;"мес."&amp;DATEDIF(B77,AW53,"md")&amp;"дн."</f>
        <v>0мес.17дн.</v>
      </c>
      <c r="BA77" s="181"/>
      <c r="BB77" s="181">
        <f t="shared" si="36"/>
        <v>-270</v>
      </c>
      <c r="BC77" s="106">
        <f t="shared" si="37"/>
        <v>-270</v>
      </c>
      <c r="BD77" s="141">
        <f t="shared" si="38"/>
        <v>-38.571428571428569</v>
      </c>
      <c r="BE77" s="140">
        <f t="shared" si="39"/>
        <v>-9.6428571428571423</v>
      </c>
      <c r="BF77" s="148" t="str">
        <f>DATEDIF(B77,BA53,"ym")&amp;"мес."&amp;DATEDIF(B77,BA53,"md")&amp;"дн."</f>
        <v>0мес.24дн.</v>
      </c>
      <c r="BG77" s="98">
        <f t="shared" si="28"/>
        <v>-270</v>
      </c>
      <c r="BH77" s="166">
        <f t="shared" si="29"/>
        <v>-270</v>
      </c>
    </row>
    <row r="78" spans="1:60">
      <c r="A78" s="177" t="s">
        <v>147</v>
      </c>
      <c r="B78" s="165">
        <f>'план-график_кролики'!Q17</f>
        <v>42176</v>
      </c>
      <c r="C78" s="103"/>
      <c r="D78" s="103"/>
      <c r="E78" s="103"/>
      <c r="F78" s="103"/>
      <c r="G78" s="141"/>
      <c r="H78" s="148"/>
      <c r="I78" s="103"/>
      <c r="J78" s="103"/>
      <c r="K78" s="141"/>
      <c r="L78" s="148"/>
      <c r="M78" s="103"/>
      <c r="N78" s="103"/>
      <c r="O78" s="141"/>
      <c r="P78" s="148"/>
      <c r="Q78" s="103"/>
      <c r="R78" s="103"/>
      <c r="S78" s="106"/>
      <c r="T78" s="141"/>
      <c r="U78" s="140"/>
      <c r="V78" s="148"/>
      <c r="W78" s="103"/>
      <c r="X78" s="103"/>
      <c r="Y78" s="141"/>
      <c r="Z78" s="148"/>
      <c r="AA78" s="103"/>
      <c r="AB78" s="103"/>
      <c r="AC78" s="141"/>
      <c r="AD78" s="148"/>
      <c r="AE78" s="103"/>
      <c r="AF78" s="103"/>
      <c r="AG78" s="141"/>
      <c r="AH78" s="148"/>
      <c r="AI78" s="103"/>
      <c r="AJ78" s="103"/>
      <c r="AK78" s="106"/>
      <c r="AL78" s="141"/>
      <c r="AM78" s="140"/>
      <c r="AN78" s="148"/>
      <c r="AO78" s="103"/>
      <c r="AP78" s="103"/>
      <c r="AQ78" s="141"/>
      <c r="AR78" s="148"/>
      <c r="AS78" s="103"/>
      <c r="AT78" s="103"/>
      <c r="AU78" s="141"/>
      <c r="AV78" s="148"/>
      <c r="AW78" s="181">
        <v>260</v>
      </c>
      <c r="AX78" s="181"/>
      <c r="AY78" s="141"/>
      <c r="AZ78" s="148" t="str">
        <f>DATEDIF(B78,AW53,"ym")&amp;"мес."&amp;DATEDIF(B78,AW53,"md")&amp;"дн."</f>
        <v>0мес.17дн.</v>
      </c>
      <c r="BA78" s="181"/>
      <c r="BB78" s="181">
        <f t="shared" si="36"/>
        <v>-260</v>
      </c>
      <c r="BC78" s="106">
        <f t="shared" si="37"/>
        <v>-260</v>
      </c>
      <c r="BD78" s="141">
        <f t="shared" si="38"/>
        <v>-37.142857142857146</v>
      </c>
      <c r="BE78" s="140">
        <f t="shared" si="39"/>
        <v>-9.2857142857142865</v>
      </c>
      <c r="BF78" s="148" t="str">
        <f>DATEDIF(B78,BA53,"ym")&amp;"мес."&amp;DATEDIF(B78,BA53,"md")&amp;"дн."</f>
        <v>0мес.24дн.</v>
      </c>
      <c r="BG78" s="98">
        <f t="shared" si="28"/>
        <v>-260</v>
      </c>
      <c r="BH78" s="166">
        <f t="shared" si="29"/>
        <v>-260</v>
      </c>
    </row>
    <row r="79" spans="1:60">
      <c r="A79" s="177" t="s">
        <v>148</v>
      </c>
      <c r="B79" s="165">
        <f>'план-график_кролики'!Q17</f>
        <v>42176</v>
      </c>
      <c r="C79" s="103"/>
      <c r="D79" s="103"/>
      <c r="E79" s="103"/>
      <c r="F79" s="103"/>
      <c r="G79" s="141"/>
      <c r="H79" s="148"/>
      <c r="I79" s="103"/>
      <c r="J79" s="103"/>
      <c r="K79" s="141"/>
      <c r="L79" s="148"/>
      <c r="M79" s="103"/>
      <c r="N79" s="103"/>
      <c r="O79" s="141"/>
      <c r="P79" s="148"/>
      <c r="Q79" s="103"/>
      <c r="R79" s="103"/>
      <c r="S79" s="106"/>
      <c r="T79" s="141"/>
      <c r="U79" s="140"/>
      <c r="V79" s="148"/>
      <c r="W79" s="103"/>
      <c r="X79" s="103"/>
      <c r="Y79" s="141"/>
      <c r="Z79" s="148"/>
      <c r="AA79" s="103"/>
      <c r="AB79" s="103"/>
      <c r="AC79" s="141"/>
      <c r="AD79" s="148"/>
      <c r="AE79" s="103"/>
      <c r="AF79" s="103"/>
      <c r="AG79" s="141"/>
      <c r="AH79" s="148"/>
      <c r="AI79" s="103"/>
      <c r="AJ79" s="103"/>
      <c r="AK79" s="106"/>
      <c r="AL79" s="141"/>
      <c r="AM79" s="140"/>
      <c r="AN79" s="148"/>
      <c r="AO79" s="103"/>
      <c r="AP79" s="103"/>
      <c r="AQ79" s="141"/>
      <c r="AR79" s="148"/>
      <c r="AS79" s="103"/>
      <c r="AT79" s="103"/>
      <c r="AU79" s="141"/>
      <c r="AV79" s="148"/>
      <c r="AW79" s="181">
        <v>220</v>
      </c>
      <c r="AX79" s="181"/>
      <c r="AY79" s="141"/>
      <c r="AZ79" s="148" t="str">
        <f>DATEDIF(B79,AW53,"ym")&amp;"мес."&amp;DATEDIF(B79,AW53,"md")&amp;"дн."</f>
        <v>0мес.17дн.</v>
      </c>
      <c r="BA79" s="181"/>
      <c r="BB79" s="181">
        <f t="shared" si="36"/>
        <v>-220</v>
      </c>
      <c r="BC79" s="106">
        <f t="shared" si="37"/>
        <v>-220</v>
      </c>
      <c r="BD79" s="141">
        <f t="shared" si="38"/>
        <v>-31.428571428571427</v>
      </c>
      <c r="BE79" s="140">
        <f t="shared" si="39"/>
        <v>-7.8571428571428568</v>
      </c>
      <c r="BF79" s="148" t="str">
        <f>DATEDIF(B79,BA53,"ym")&amp;"мес."&amp;DATEDIF(B79,BA53,"md")&amp;"дн."</f>
        <v>0мес.24дн.</v>
      </c>
      <c r="BG79" s="98">
        <f t="shared" si="28"/>
        <v>-220</v>
      </c>
      <c r="BH79" s="166">
        <f t="shared" si="29"/>
        <v>-220</v>
      </c>
    </row>
    <row r="80" spans="1:60">
      <c r="A80" s="177" t="s">
        <v>149</v>
      </c>
      <c r="B80" s="165">
        <f>'план-график_кролики'!Q17</f>
        <v>42176</v>
      </c>
      <c r="C80" s="103"/>
      <c r="D80" s="103"/>
      <c r="E80" s="103"/>
      <c r="F80" s="103"/>
      <c r="G80" s="141"/>
      <c r="H80" s="148"/>
      <c r="I80" s="103"/>
      <c r="J80" s="103"/>
      <c r="K80" s="141"/>
      <c r="L80" s="148"/>
      <c r="M80" s="103"/>
      <c r="N80" s="103"/>
      <c r="O80" s="141"/>
      <c r="P80" s="148"/>
      <c r="Q80" s="103"/>
      <c r="R80" s="103"/>
      <c r="S80" s="106"/>
      <c r="T80" s="141"/>
      <c r="U80" s="140"/>
      <c r="V80" s="148"/>
      <c r="W80" s="103"/>
      <c r="X80" s="103"/>
      <c r="Y80" s="141"/>
      <c r="Z80" s="148"/>
      <c r="AA80" s="103"/>
      <c r="AB80" s="103"/>
      <c r="AC80" s="141"/>
      <c r="AD80" s="148"/>
      <c r="AE80" s="103"/>
      <c r="AF80" s="103"/>
      <c r="AG80" s="141"/>
      <c r="AH80" s="148"/>
      <c r="AI80" s="103"/>
      <c r="AJ80" s="103"/>
      <c r="AK80" s="106"/>
      <c r="AL80" s="141"/>
      <c r="AM80" s="140"/>
      <c r="AN80" s="148"/>
      <c r="AO80" s="103"/>
      <c r="AP80" s="103"/>
      <c r="AQ80" s="141"/>
      <c r="AR80" s="148"/>
      <c r="AS80" s="103"/>
      <c r="AT80" s="103"/>
      <c r="AU80" s="141"/>
      <c r="AV80" s="148"/>
      <c r="AW80" s="181">
        <v>290</v>
      </c>
      <c r="AX80" s="181"/>
      <c r="AY80" s="141"/>
      <c r="AZ80" s="148" t="str">
        <f>DATEDIF(B80,AW53,"ym")&amp;"мес."&amp;DATEDIF(B80,AW53,"md")&amp;"дн."</f>
        <v>0мес.17дн.</v>
      </c>
      <c r="BA80" s="181"/>
      <c r="BB80" s="181">
        <f t="shared" si="36"/>
        <v>-290</v>
      </c>
      <c r="BC80" s="106">
        <f t="shared" si="37"/>
        <v>-290</v>
      </c>
      <c r="BD80" s="141">
        <f t="shared" si="38"/>
        <v>-41.428571428571431</v>
      </c>
      <c r="BE80" s="140">
        <f t="shared" si="39"/>
        <v>-10.357142857142858</v>
      </c>
      <c r="BF80" s="148" t="str">
        <f>DATEDIF(B80,BA53,"ym")&amp;"мес."&amp;DATEDIF(B80,BA53,"md")&amp;"дн."</f>
        <v>0мес.24дн.</v>
      </c>
      <c r="BG80" s="98">
        <f t="shared" si="28"/>
        <v>-290</v>
      </c>
      <c r="BH80" s="166">
        <f t="shared" si="29"/>
        <v>-290</v>
      </c>
    </row>
    <row r="81" spans="1:60">
      <c r="A81" s="177" t="s">
        <v>150</v>
      </c>
      <c r="B81" s="165">
        <f>'план-график_кролики'!Q17</f>
        <v>42176</v>
      </c>
      <c r="C81" s="103"/>
      <c r="D81" s="103"/>
      <c r="E81" s="103"/>
      <c r="F81" s="103"/>
      <c r="G81" s="141"/>
      <c r="H81" s="148"/>
      <c r="I81" s="103"/>
      <c r="J81" s="103"/>
      <c r="K81" s="141"/>
      <c r="L81" s="148"/>
      <c r="M81" s="103"/>
      <c r="N81" s="103"/>
      <c r="O81" s="141"/>
      <c r="P81" s="148"/>
      <c r="Q81" s="103"/>
      <c r="R81" s="103"/>
      <c r="S81" s="106"/>
      <c r="T81" s="141"/>
      <c r="U81" s="140"/>
      <c r="V81" s="148"/>
      <c r="W81" s="103"/>
      <c r="X81" s="103"/>
      <c r="Y81" s="141"/>
      <c r="Z81" s="148"/>
      <c r="AA81" s="103"/>
      <c r="AB81" s="103"/>
      <c r="AC81" s="141"/>
      <c r="AD81" s="148"/>
      <c r="AE81" s="103"/>
      <c r="AF81" s="103"/>
      <c r="AG81" s="141"/>
      <c r="AH81" s="148"/>
      <c r="AI81" s="103"/>
      <c r="AJ81" s="103"/>
      <c r="AK81" s="106"/>
      <c r="AL81" s="141"/>
      <c r="AM81" s="140"/>
      <c r="AN81" s="148"/>
      <c r="AO81" s="103"/>
      <c r="AP81" s="103"/>
      <c r="AQ81" s="141"/>
      <c r="AR81" s="148"/>
      <c r="AS81" s="103"/>
      <c r="AT81" s="103"/>
      <c r="AU81" s="141"/>
      <c r="AV81" s="148"/>
      <c r="AW81" s="181">
        <v>235</v>
      </c>
      <c r="AX81" s="181"/>
      <c r="AY81" s="141"/>
      <c r="AZ81" s="148" t="str">
        <f>DATEDIF(B81,AW53,"ym")&amp;"мес."&amp;DATEDIF(B81,AW53,"md")&amp;"дн."</f>
        <v>0мес.17дн.</v>
      </c>
      <c r="BA81" s="181"/>
      <c r="BB81" s="181">
        <f t="shared" si="36"/>
        <v>-235</v>
      </c>
      <c r="BC81" s="106">
        <f t="shared" si="37"/>
        <v>-235</v>
      </c>
      <c r="BD81" s="141">
        <f t="shared" si="38"/>
        <v>-33.571428571428569</v>
      </c>
      <c r="BE81" s="140">
        <f t="shared" si="39"/>
        <v>-8.3928571428571423</v>
      </c>
      <c r="BF81" s="148" t="str">
        <f>DATEDIF(B81,BA53,"ym")&amp;"мес."&amp;DATEDIF(B81,BA53,"md")&amp;"дн."</f>
        <v>0мес.24дн.</v>
      </c>
      <c r="BG81" s="98">
        <f t="shared" si="28"/>
        <v>-235</v>
      </c>
      <c r="BH81" s="166">
        <f t="shared" si="29"/>
        <v>-235</v>
      </c>
    </row>
    <row r="82" spans="1:60" ht="26.25" thickBot="1">
      <c r="A82" s="182" t="s">
        <v>134</v>
      </c>
      <c r="B82" s="178"/>
      <c r="C82" s="179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>
        <f>SUM(AW67:AW81)</f>
        <v>3749</v>
      </c>
      <c r="AX82" s="186">
        <f>SUM(AX67:AX81)</f>
        <v>0</v>
      </c>
      <c r="AY82" s="180"/>
      <c r="AZ82" s="186"/>
      <c r="BA82" s="186">
        <f>SUM(BA67:BA81)</f>
        <v>0</v>
      </c>
      <c r="BB82" s="186">
        <f>SUM(BB67:BB81)</f>
        <v>-3749</v>
      </c>
      <c r="BC82" s="186">
        <f>SUM(BC67:BC81)</f>
        <v>-3749</v>
      </c>
      <c r="BD82" s="180">
        <f>AVERAGE(BD67:BD81)</f>
        <v>-35.704761904761909</v>
      </c>
      <c r="BE82" s="180">
        <f>AVERAGE(BE67:BE81)</f>
        <v>-8.9261904761904773</v>
      </c>
      <c r="BF82" s="186"/>
      <c r="BG82" s="186">
        <f>SUM(BG67:BG81)</f>
        <v>-3749</v>
      </c>
      <c r="BH82" s="196">
        <f>AVERAGE(BH67:BH81)</f>
        <v>-249.93333333333334</v>
      </c>
    </row>
    <row r="83" spans="1:60" ht="13.5" thickBot="1">
      <c r="A83" s="183" t="s">
        <v>151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5">
        <f>AW66+AW82</f>
        <v>85872</v>
      </c>
      <c r="AX83" s="185">
        <f>AX66+AX82</f>
        <v>1520</v>
      </c>
      <c r="AY83" s="184"/>
      <c r="AZ83" s="184"/>
      <c r="BA83" s="185">
        <f>BA66+BA82</f>
        <v>0</v>
      </c>
      <c r="BB83" s="185">
        <f>BB66+BB82</f>
        <v>-3749</v>
      </c>
      <c r="BC83" s="185">
        <f>BC82+BC66</f>
        <v>2711</v>
      </c>
      <c r="BD83" s="185">
        <f>AVERAGE(BD66,BD82)</f>
        <v>-17.852380952380955</v>
      </c>
      <c r="BE83" s="185">
        <f>AVERAGE(BE66,BE82)</f>
        <v>110.89404761904763</v>
      </c>
      <c r="BF83" s="184"/>
      <c r="BG83" s="184">
        <f>BG66+BG82</f>
        <v>18231</v>
      </c>
      <c r="BH83" s="197">
        <f>AVERAGE(BH66,BH82)</f>
        <v>874.12424242424242</v>
      </c>
    </row>
    <row r="85" spans="1:60"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</row>
  </sheetData>
  <mergeCells count="72">
    <mergeCell ref="A20:I20"/>
    <mergeCell ref="A30:A37"/>
    <mergeCell ref="B30:B37"/>
    <mergeCell ref="C30:C33"/>
    <mergeCell ref="D30:D33"/>
    <mergeCell ref="B21:B28"/>
    <mergeCell ref="A21:A28"/>
    <mergeCell ref="A29:I29"/>
    <mergeCell ref="C21:C24"/>
    <mergeCell ref="I21:I22"/>
    <mergeCell ref="H21:H22"/>
    <mergeCell ref="I27:I28"/>
    <mergeCell ref="H27:H28"/>
    <mergeCell ref="H23:H24"/>
    <mergeCell ref="E27:E28"/>
    <mergeCell ref="E21:E22"/>
    <mergeCell ref="D15:D16"/>
    <mergeCell ref="C18:C19"/>
    <mergeCell ref="D18:D19"/>
    <mergeCell ref="A14:E14"/>
    <mergeCell ref="A15:A19"/>
    <mergeCell ref="B15:B19"/>
    <mergeCell ref="C15:C16"/>
    <mergeCell ref="D12:D13"/>
    <mergeCell ref="A9:A13"/>
    <mergeCell ref="D9:D10"/>
    <mergeCell ref="C9:C10"/>
    <mergeCell ref="C12:C13"/>
    <mergeCell ref="B9:B13"/>
    <mergeCell ref="E23:E24"/>
    <mergeCell ref="E25:E26"/>
    <mergeCell ref="D25:D28"/>
    <mergeCell ref="C25:C28"/>
    <mergeCell ref="H25:H26"/>
    <mergeCell ref="D21:D24"/>
    <mergeCell ref="C34:C37"/>
    <mergeCell ref="D34:D37"/>
    <mergeCell ref="E34:E35"/>
    <mergeCell ref="H34:H35"/>
    <mergeCell ref="E36:E37"/>
    <mergeCell ref="H36:H37"/>
    <mergeCell ref="I36:I37"/>
    <mergeCell ref="E30:E31"/>
    <mergeCell ref="H30:H31"/>
    <mergeCell ref="I30:I31"/>
    <mergeCell ref="E32:E33"/>
    <mergeCell ref="H32:H33"/>
    <mergeCell ref="D44:D47"/>
    <mergeCell ref="D40:D43"/>
    <mergeCell ref="H42:H43"/>
    <mergeCell ref="A38:I38"/>
    <mergeCell ref="I40:I41"/>
    <mergeCell ref="I46:I47"/>
    <mergeCell ref="H40:H41"/>
    <mergeCell ref="H46:H47"/>
    <mergeCell ref="H44:H45"/>
    <mergeCell ref="A50:B50"/>
    <mergeCell ref="B6:H6"/>
    <mergeCell ref="B7:H7"/>
    <mergeCell ref="B1:H1"/>
    <mergeCell ref="B2:H2"/>
    <mergeCell ref="B3:H3"/>
    <mergeCell ref="B4:H4"/>
    <mergeCell ref="B5:H5"/>
    <mergeCell ref="B39:B47"/>
    <mergeCell ref="A39:A47"/>
    <mergeCell ref="C40:C47"/>
    <mergeCell ref="D39:I39"/>
    <mergeCell ref="E40:E41"/>
    <mergeCell ref="E42:E43"/>
    <mergeCell ref="E44:E45"/>
    <mergeCell ref="E46:E47"/>
  </mergeCells>
  <conditionalFormatting sqref="I53 M53">
    <cfRule type="expression" dxfId="5" priority="44">
      <formula>TODAY()-I53=0</formula>
    </cfRule>
    <cfRule type="expression" dxfId="4" priority="45">
      <formula>TODAY()-I53=-2</formula>
    </cfRule>
  </conditionalFormatting>
  <conditionalFormatting sqref="I53 M53">
    <cfRule type="expression" dxfId="3" priority="43">
      <formula>TODAY()-I53=-1</formula>
    </cfRule>
  </conditionalFormatting>
  <conditionalFormatting sqref="AA53 Q53 AE53 W53 AI53 AO53 AS53 AW53 BA53">
    <cfRule type="expression" dxfId="2" priority="28">
      <formula>TODAY()-Q53=-1</formula>
    </cfRule>
    <cfRule type="expression" dxfId="1" priority="29">
      <formula>TODAY()-Q53=-2</formula>
    </cfRule>
    <cfRule type="expression" dxfId="0" priority="30">
      <formula>TODAY()-Q53=0</formula>
    </cfRule>
  </conditionalFormatting>
  <pageMargins left="0.7" right="0.7" top="0.75" bottom="0.75" header="0.3" footer="0.3"/>
  <pageSetup paperSize="9" orientation="portrait" r:id="rId1"/>
  <ignoredErrors>
    <ignoredError sqref="D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план-график_кролики</vt:lpstr>
      <vt:lpstr>Племенной график</vt:lpstr>
      <vt:lpstr>График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Сергей Генадьевич</dc:creator>
  <cp:lastModifiedBy>Димон</cp:lastModifiedBy>
  <dcterms:created xsi:type="dcterms:W3CDTF">2014-06-04T04:54:52Z</dcterms:created>
  <dcterms:modified xsi:type="dcterms:W3CDTF">2015-07-12T15:21:01Z</dcterms:modified>
</cp:coreProperties>
</file>