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КРС\"/>
    </mc:Choice>
  </mc:AlternateContent>
  <bookViews>
    <workbookView xWindow="0" yWindow="0" windowWidth="19200" windowHeight="11505" activeTab="6"/>
  </bookViews>
  <sheets>
    <sheet name="Астра" sheetId="1" r:id="rId1"/>
    <sheet name="Доча" sheetId="2" r:id="rId2"/>
    <sheet name="Яна" sheetId="3" r:id="rId3"/>
    <sheet name="Ноча" sheetId="4" r:id="rId4"/>
    <sheet name="Зоря" sheetId="5" r:id="rId5"/>
    <sheet name="Мая" sheetId="6" r:id="rId6"/>
    <sheet name="Уля" sheetId="7" r:id="rId7"/>
  </sheets>
  <calcPr calcId="162913" refMode="R1C1"/>
</workbook>
</file>

<file path=xl/calcChain.xml><?xml version="1.0" encoding="utf-8"?>
<calcChain xmlns="http://schemas.openxmlformats.org/spreadsheetml/2006/main">
  <c r="N16" i="1" l="1"/>
  <c r="N22" i="1"/>
  <c r="Q21" i="1"/>
  <c r="N21" i="1"/>
  <c r="Q20" i="1"/>
  <c r="N20" i="1"/>
  <c r="Q19" i="1"/>
  <c r="N19" i="1"/>
  <c r="Q18" i="1"/>
  <c r="Q25" i="1" s="1"/>
  <c r="N18" i="1"/>
  <c r="N17" i="1"/>
  <c r="N25" i="1" s="1"/>
  <c r="N29" i="1" s="1"/>
  <c r="R16" i="1"/>
  <c r="Q16" i="1"/>
  <c r="O16" i="1"/>
  <c r="O28" i="1" s="1"/>
  <c r="N28" i="1"/>
  <c r="N29" i="7"/>
  <c r="O28" i="7"/>
  <c r="N28" i="7"/>
  <c r="Q21" i="7"/>
  <c r="N21" i="7"/>
  <c r="Q20" i="7"/>
  <c r="Q25" i="7"/>
  <c r="Q19" i="7"/>
  <c r="Q18" i="7"/>
  <c r="N18" i="7"/>
  <c r="N19" i="7"/>
  <c r="N20" i="7"/>
  <c r="N22" i="7"/>
  <c r="N17" i="7"/>
  <c r="R16" i="7"/>
  <c r="Q16" i="7"/>
  <c r="O16" i="7"/>
  <c r="N16" i="7"/>
  <c r="N25" i="7" l="1"/>
  <c r="Y26" i="7"/>
  <c r="B25" i="7" l="1"/>
  <c r="C13" i="7" l="1"/>
  <c r="J16" i="7" s="1"/>
  <c r="J24" i="7" l="1"/>
  <c r="I24" i="7"/>
  <c r="H24" i="7"/>
  <c r="J23" i="7"/>
  <c r="I23" i="7"/>
  <c r="H23" i="7"/>
  <c r="L22" i="7"/>
  <c r="K22" i="7"/>
  <c r="J22" i="7"/>
  <c r="I22" i="7"/>
  <c r="H22" i="7"/>
  <c r="L21" i="7"/>
  <c r="K21" i="7"/>
  <c r="J21" i="7"/>
  <c r="I21" i="7"/>
  <c r="H21" i="7"/>
  <c r="L20" i="7"/>
  <c r="K20" i="7"/>
  <c r="J20" i="7"/>
  <c r="I20" i="7"/>
  <c r="H20" i="7"/>
  <c r="L19" i="7"/>
  <c r="K19" i="7"/>
  <c r="J19" i="7"/>
  <c r="I19" i="7"/>
  <c r="H19" i="7"/>
  <c r="L18" i="7"/>
  <c r="K18" i="7"/>
  <c r="J18" i="7"/>
  <c r="I18" i="7"/>
  <c r="H18" i="7"/>
  <c r="L17" i="7"/>
  <c r="K17" i="7"/>
  <c r="J17" i="7"/>
  <c r="I17" i="7"/>
  <c r="H17" i="7"/>
  <c r="A10" i="7"/>
  <c r="I16" i="7" s="1"/>
  <c r="B6" i="7"/>
  <c r="C6" i="7" s="1"/>
  <c r="B5" i="7"/>
  <c r="J24" i="6"/>
  <c r="I24" i="6"/>
  <c r="H24" i="6"/>
  <c r="J23" i="6"/>
  <c r="I23" i="6"/>
  <c r="H23" i="6"/>
  <c r="L22" i="6"/>
  <c r="K22" i="6"/>
  <c r="J22" i="6"/>
  <c r="I22" i="6"/>
  <c r="H22" i="6"/>
  <c r="L21" i="6"/>
  <c r="K21" i="6"/>
  <c r="J21" i="6"/>
  <c r="I21" i="6"/>
  <c r="H21" i="6"/>
  <c r="L20" i="6"/>
  <c r="K20" i="6"/>
  <c r="J20" i="6"/>
  <c r="I20" i="6"/>
  <c r="H20" i="6"/>
  <c r="L19" i="6"/>
  <c r="K19" i="6"/>
  <c r="J19" i="6"/>
  <c r="I19" i="6"/>
  <c r="H19" i="6"/>
  <c r="L18" i="6"/>
  <c r="K18" i="6"/>
  <c r="J18" i="6"/>
  <c r="I18" i="6"/>
  <c r="H18" i="6"/>
  <c r="L17" i="6"/>
  <c r="L25" i="6" s="1"/>
  <c r="K17" i="6"/>
  <c r="J17" i="6"/>
  <c r="I17" i="6"/>
  <c r="H17" i="6"/>
  <c r="H25" i="6" s="1"/>
  <c r="C13" i="6"/>
  <c r="J16" i="6" s="1"/>
  <c r="A10" i="6"/>
  <c r="I16" i="6" s="1"/>
  <c r="B6" i="6"/>
  <c r="C6" i="6" s="1"/>
  <c r="B5" i="6"/>
  <c r="B7" i="6" s="1"/>
  <c r="J24" i="5"/>
  <c r="I24" i="5"/>
  <c r="H24" i="5"/>
  <c r="J23" i="5"/>
  <c r="I23" i="5"/>
  <c r="H23" i="5"/>
  <c r="L22" i="5"/>
  <c r="K22" i="5"/>
  <c r="J22" i="5"/>
  <c r="I22" i="5"/>
  <c r="H22" i="5"/>
  <c r="L21" i="5"/>
  <c r="K21" i="5"/>
  <c r="J21" i="5"/>
  <c r="I21" i="5"/>
  <c r="H21" i="5"/>
  <c r="L20" i="5"/>
  <c r="K20" i="5"/>
  <c r="J20" i="5"/>
  <c r="I20" i="5"/>
  <c r="H20" i="5"/>
  <c r="L19" i="5"/>
  <c r="K19" i="5"/>
  <c r="J19" i="5"/>
  <c r="I19" i="5"/>
  <c r="H19" i="5"/>
  <c r="L18" i="5"/>
  <c r="K18" i="5"/>
  <c r="J18" i="5"/>
  <c r="I18" i="5"/>
  <c r="H18" i="5"/>
  <c r="L17" i="5"/>
  <c r="K17" i="5"/>
  <c r="J17" i="5"/>
  <c r="I17" i="5"/>
  <c r="H17" i="5"/>
  <c r="C13" i="5"/>
  <c r="J16" i="5" s="1"/>
  <c r="A10" i="5"/>
  <c r="I16" i="5" s="1"/>
  <c r="B6" i="5"/>
  <c r="C6" i="5" s="1"/>
  <c r="B5" i="5"/>
  <c r="J24" i="4"/>
  <c r="I24" i="4"/>
  <c r="H24" i="4"/>
  <c r="J23" i="4"/>
  <c r="I23" i="4"/>
  <c r="H23" i="4"/>
  <c r="L22" i="4"/>
  <c r="K22" i="4"/>
  <c r="J22" i="4"/>
  <c r="I22" i="4"/>
  <c r="H22" i="4"/>
  <c r="L21" i="4"/>
  <c r="K21" i="4"/>
  <c r="J21" i="4"/>
  <c r="I21" i="4"/>
  <c r="H21" i="4"/>
  <c r="L20" i="4"/>
  <c r="K20" i="4"/>
  <c r="J20" i="4"/>
  <c r="I20" i="4"/>
  <c r="H20" i="4"/>
  <c r="L19" i="4"/>
  <c r="K19" i="4"/>
  <c r="J19" i="4"/>
  <c r="I19" i="4"/>
  <c r="H19" i="4"/>
  <c r="L18" i="4"/>
  <c r="K18" i="4"/>
  <c r="J18" i="4"/>
  <c r="I18" i="4"/>
  <c r="H18" i="4"/>
  <c r="L17" i="4"/>
  <c r="K17" i="4"/>
  <c r="J17" i="4"/>
  <c r="I17" i="4"/>
  <c r="H17" i="4"/>
  <c r="C13" i="4"/>
  <c r="J16" i="4" s="1"/>
  <c r="A10" i="4"/>
  <c r="I16" i="4" s="1"/>
  <c r="B6" i="4"/>
  <c r="C6" i="4" s="1"/>
  <c r="B5" i="4"/>
  <c r="J24" i="3"/>
  <c r="I24" i="3"/>
  <c r="H24" i="3"/>
  <c r="J23" i="3"/>
  <c r="I23" i="3"/>
  <c r="H23" i="3"/>
  <c r="L22" i="3"/>
  <c r="K22" i="3"/>
  <c r="J22" i="3"/>
  <c r="I22" i="3"/>
  <c r="H22" i="3"/>
  <c r="L21" i="3"/>
  <c r="K21" i="3"/>
  <c r="J21" i="3"/>
  <c r="I21" i="3"/>
  <c r="H21" i="3"/>
  <c r="L20" i="3"/>
  <c r="K20" i="3"/>
  <c r="J20" i="3"/>
  <c r="I20" i="3"/>
  <c r="H20" i="3"/>
  <c r="L19" i="3"/>
  <c r="K19" i="3"/>
  <c r="J19" i="3"/>
  <c r="I19" i="3"/>
  <c r="H19" i="3"/>
  <c r="L18" i="3"/>
  <c r="K18" i="3"/>
  <c r="J18" i="3"/>
  <c r="I18" i="3"/>
  <c r="H18" i="3"/>
  <c r="L17" i="3"/>
  <c r="L25" i="3" s="1"/>
  <c r="K17" i="3"/>
  <c r="J17" i="3"/>
  <c r="I17" i="3"/>
  <c r="H17" i="3"/>
  <c r="H25" i="3" s="1"/>
  <c r="C13" i="3"/>
  <c r="J16" i="3" s="1"/>
  <c r="A10" i="3"/>
  <c r="I16" i="3" s="1"/>
  <c r="B6" i="3"/>
  <c r="C6" i="3" s="1"/>
  <c r="B5" i="3"/>
  <c r="B7" i="3" s="1"/>
  <c r="J24" i="2"/>
  <c r="I24" i="2"/>
  <c r="H24" i="2"/>
  <c r="J23" i="2"/>
  <c r="I23" i="2"/>
  <c r="H23" i="2"/>
  <c r="L22" i="2"/>
  <c r="K22" i="2"/>
  <c r="J22" i="2"/>
  <c r="I22" i="2"/>
  <c r="H22" i="2"/>
  <c r="L21" i="2"/>
  <c r="K21" i="2"/>
  <c r="J21" i="2"/>
  <c r="I21" i="2"/>
  <c r="H21" i="2"/>
  <c r="L20" i="2"/>
  <c r="K20" i="2"/>
  <c r="J20" i="2"/>
  <c r="I20" i="2"/>
  <c r="H20" i="2"/>
  <c r="L19" i="2"/>
  <c r="K19" i="2"/>
  <c r="J19" i="2"/>
  <c r="I19" i="2"/>
  <c r="H19" i="2"/>
  <c r="L18" i="2"/>
  <c r="K18" i="2"/>
  <c r="J18" i="2"/>
  <c r="I18" i="2"/>
  <c r="H18" i="2"/>
  <c r="L17" i="2"/>
  <c r="K17" i="2"/>
  <c r="J17" i="2"/>
  <c r="I17" i="2"/>
  <c r="H17" i="2"/>
  <c r="C13" i="2"/>
  <c r="J16" i="2" s="1"/>
  <c r="A10" i="2"/>
  <c r="A13" i="2" s="1"/>
  <c r="B6" i="2"/>
  <c r="C6" i="2" s="1"/>
  <c r="B5" i="2"/>
  <c r="K22" i="1"/>
  <c r="L22" i="1"/>
  <c r="L18" i="1"/>
  <c r="L19" i="1"/>
  <c r="L20" i="1"/>
  <c r="L21" i="1"/>
  <c r="L17" i="1"/>
  <c r="K18" i="1"/>
  <c r="K19" i="1"/>
  <c r="K20" i="1"/>
  <c r="K21" i="1"/>
  <c r="K17" i="1"/>
  <c r="C13" i="1"/>
  <c r="J16" i="1" s="1"/>
  <c r="I25" i="3" l="1"/>
  <c r="I25" i="7"/>
  <c r="K25" i="1"/>
  <c r="J25" i="7"/>
  <c r="I25" i="6"/>
  <c r="J25" i="6"/>
  <c r="K25" i="6"/>
  <c r="L27" i="6" s="1"/>
  <c r="I25" i="5"/>
  <c r="J25" i="5"/>
  <c r="I25" i="4"/>
  <c r="J25" i="3"/>
  <c r="K25" i="3"/>
  <c r="L27" i="3" s="1"/>
  <c r="I25" i="2"/>
  <c r="B7" i="2"/>
  <c r="H16" i="2" s="1"/>
  <c r="K25" i="7"/>
  <c r="H25" i="7"/>
  <c r="L25" i="7"/>
  <c r="B7" i="7"/>
  <c r="I3" i="7" s="1"/>
  <c r="A13" i="7"/>
  <c r="A13" i="6"/>
  <c r="H16" i="6"/>
  <c r="I3" i="6"/>
  <c r="H25" i="5"/>
  <c r="L25" i="5"/>
  <c r="K25" i="5"/>
  <c r="A13" i="5"/>
  <c r="B7" i="5"/>
  <c r="J25" i="4"/>
  <c r="K25" i="4"/>
  <c r="H25" i="4"/>
  <c r="L25" i="4"/>
  <c r="B7" i="4"/>
  <c r="H16" i="4" s="1"/>
  <c r="A13" i="4"/>
  <c r="A13" i="3"/>
  <c r="H16" i="3"/>
  <c r="I3" i="3"/>
  <c r="J25" i="2"/>
  <c r="K25" i="2"/>
  <c r="H25" i="2"/>
  <c r="L25" i="2"/>
  <c r="I16" i="2"/>
  <c r="L25" i="1"/>
  <c r="L27" i="5" l="1"/>
  <c r="L27" i="1"/>
  <c r="L27" i="7"/>
  <c r="H16" i="7"/>
  <c r="I3" i="4"/>
  <c r="I3" i="2"/>
  <c r="H16" i="5"/>
  <c r="I3" i="5"/>
  <c r="L27" i="4"/>
  <c r="L27" i="2"/>
  <c r="H18" i="1" l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J17" i="1"/>
  <c r="I17" i="1"/>
  <c r="H17" i="1"/>
  <c r="A10" i="1"/>
  <c r="B6" i="1"/>
  <c r="C6" i="1" s="1"/>
  <c r="B5" i="1"/>
  <c r="I16" i="1" l="1"/>
  <c r="A13" i="1"/>
  <c r="H25" i="1"/>
  <c r="B7" i="1"/>
  <c r="H16" i="1" s="1"/>
  <c r="I25" i="1"/>
  <c r="J25" i="1"/>
  <c r="I3" i="1" l="1"/>
</calcChain>
</file>

<file path=xl/sharedStrings.xml><?xml version="1.0" encoding="utf-8"?>
<sst xmlns="http://schemas.openxmlformats.org/spreadsheetml/2006/main" count="278" uniqueCount="47">
  <si>
    <t>масса</t>
  </si>
  <si>
    <t>нед.лактац.</t>
  </si>
  <si>
    <t>удой</t>
  </si>
  <si>
    <t>молоко</t>
  </si>
  <si>
    <t>жир</t>
  </si>
  <si>
    <t>белк</t>
  </si>
  <si>
    <t>ЧЭЛж</t>
  </si>
  <si>
    <t>ЧЭЛпр</t>
  </si>
  <si>
    <t>ОЭ</t>
  </si>
  <si>
    <t>Потребность в сухом веществе</t>
  </si>
  <si>
    <t>Энергия 1кг СВ</t>
  </si>
  <si>
    <t>% содержания белка</t>
  </si>
  <si>
    <t>Потребность в СП</t>
  </si>
  <si>
    <t>Рацион</t>
  </si>
  <si>
    <t>Наименование</t>
  </si>
  <si>
    <t>ОЭ в 1 кг</t>
  </si>
  <si>
    <t>СВ</t>
  </si>
  <si>
    <t>кол-во</t>
  </si>
  <si>
    <t>Кальций</t>
  </si>
  <si>
    <t>Фосфор</t>
  </si>
  <si>
    <t>СП</t>
  </si>
  <si>
    <t>СП в 1 кг(г)</t>
  </si>
  <si>
    <t>СВ в 1кг(кг)</t>
  </si>
  <si>
    <t>Всего</t>
  </si>
  <si>
    <t>Сено</t>
  </si>
  <si>
    <t>отруби</t>
  </si>
  <si>
    <t>з/см ячм/кук</t>
  </si>
  <si>
    <t>шрот соевый</t>
  </si>
  <si>
    <t>Астра</t>
  </si>
  <si>
    <t>по немцам</t>
  </si>
  <si>
    <t>жмых подсолн</t>
  </si>
  <si>
    <t>Доча</t>
  </si>
  <si>
    <t>Ca</t>
  </si>
  <si>
    <t>P</t>
  </si>
  <si>
    <t>соотн Ca/P</t>
  </si>
  <si>
    <t>норма</t>
  </si>
  <si>
    <t>факт</t>
  </si>
  <si>
    <t>мел корм</t>
  </si>
  <si>
    <t>1,5-2</t>
  </si>
  <si>
    <t>Яна</t>
  </si>
  <si>
    <t>Ноча</t>
  </si>
  <si>
    <t>Зоря</t>
  </si>
  <si>
    <t>Мая</t>
  </si>
  <si>
    <t>Уля</t>
  </si>
  <si>
    <t>кормления</t>
  </si>
  <si>
    <t>Крахмал</t>
  </si>
  <si>
    <t>Сахар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</si>
</sst>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Fill="1" applyBorder="1"/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2" borderId="1" xfId="0" applyFill="1" applyBorder="1"/>
    <xf numFmtId="0" fontId="0" fillId="2" borderId="0" xfId="0" applyFill="1"/>
    <xf numFmtId="0" fontId="1" fillId="0" borderId="10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N17" sqref="N17"/>
    </sheetView>
  </sheetViews>
  <sheetFormatPr defaultRowHeight="15" x14ac:dyDescent="0.25"/>
  <cols>
    <col min="1" max="1" width="14.28515625" customWidth="1"/>
    <col min="2" max="2" width="12.28515625" customWidth="1"/>
    <col min="4" max="4" width="10.28515625" customWidth="1"/>
    <col min="5" max="5" width="9.85546875" customWidth="1"/>
    <col min="9" max="9" width="14.7109375" customWidth="1"/>
    <col min="10" max="10" width="19.7109375" customWidth="1"/>
  </cols>
  <sheetData>
    <row r="1" spans="1:18" ht="18.75" x14ac:dyDescent="0.3">
      <c r="A1" s="4" t="s">
        <v>28</v>
      </c>
    </row>
    <row r="2" spans="1:18" x14ac:dyDescent="0.25">
      <c r="A2" s="5" t="s">
        <v>0</v>
      </c>
      <c r="B2" s="5" t="s">
        <v>1</v>
      </c>
      <c r="C2" s="5" t="s">
        <v>2</v>
      </c>
      <c r="E2" t="s">
        <v>3</v>
      </c>
      <c r="F2" t="s">
        <v>4</v>
      </c>
      <c r="G2" t="s">
        <v>5</v>
      </c>
      <c r="I2" t="s">
        <v>10</v>
      </c>
      <c r="J2" s="7" t="s">
        <v>11</v>
      </c>
    </row>
    <row r="3" spans="1:18" x14ac:dyDescent="0.25">
      <c r="A3" s="6">
        <v>570</v>
      </c>
      <c r="B3" s="6">
        <v>40</v>
      </c>
      <c r="C3" s="6">
        <v>15</v>
      </c>
      <c r="F3" s="1">
        <v>5.2</v>
      </c>
      <c r="G3" s="1">
        <v>3.44</v>
      </c>
      <c r="I3">
        <f>ROUND(B7/A10,1)</f>
        <v>7.8</v>
      </c>
      <c r="J3" s="8">
        <v>13</v>
      </c>
    </row>
    <row r="5" spans="1:18" x14ac:dyDescent="0.25">
      <c r="A5" t="s">
        <v>6</v>
      </c>
      <c r="B5">
        <f>0.293*POWER(A3,0.75)</f>
        <v>34.180134087341123</v>
      </c>
    </row>
    <row r="6" spans="1:18" x14ac:dyDescent="0.25">
      <c r="A6" t="s">
        <v>7</v>
      </c>
      <c r="B6">
        <f>1.05+(0.38*F3)+(0.21*G3)</f>
        <v>3.7484000000000002</v>
      </c>
      <c r="C6">
        <f>B6*C3</f>
        <v>56.225999999999999</v>
      </c>
    </row>
    <row r="7" spans="1:18" x14ac:dyDescent="0.25">
      <c r="A7" t="s">
        <v>8</v>
      </c>
      <c r="B7">
        <f>ROUND((B5+C6)*1.6,0)</f>
        <v>145</v>
      </c>
    </row>
    <row r="9" spans="1:18" x14ac:dyDescent="0.25">
      <c r="A9" t="s">
        <v>9</v>
      </c>
    </row>
    <row r="10" spans="1:18" x14ac:dyDescent="0.25">
      <c r="A10">
        <f>(0.372*C3*F3/4+0.0968*POWER(A3,0.75))*(1-POWER(2.718,(-0.192*(B3+3.67))))</f>
        <v>18.542037693575647</v>
      </c>
    </row>
    <row r="12" spans="1:18" x14ac:dyDescent="0.25">
      <c r="A12" t="s">
        <v>12</v>
      </c>
      <c r="C12" t="s">
        <v>29</v>
      </c>
    </row>
    <row r="13" spans="1:18" x14ac:dyDescent="0.25">
      <c r="A13">
        <f>((C3*10*G3*0.95)/0.35)+ ((0.01*(1000*A10))+(2.75*A3^0.5)+(0.2* A3^0.6))/0.34</f>
        <v>2165.5190854244256</v>
      </c>
      <c r="C13">
        <f>((C3*10*G3*0.95)/0.34)+ (A3^0.75*3.14)*1.7</f>
        <v>2064.4730873097483</v>
      </c>
    </row>
    <row r="15" spans="1:18" x14ac:dyDescent="0.25">
      <c r="A15" t="s">
        <v>13</v>
      </c>
      <c r="H15" t="s">
        <v>8</v>
      </c>
      <c r="I15" t="s">
        <v>16</v>
      </c>
      <c r="J15" t="s">
        <v>20</v>
      </c>
      <c r="K15" t="s">
        <v>32</v>
      </c>
      <c r="L15" t="s">
        <v>33</v>
      </c>
      <c r="N15" t="s">
        <v>45</v>
      </c>
      <c r="Q15" t="s">
        <v>46</v>
      </c>
    </row>
    <row r="16" spans="1:18" x14ac:dyDescent="0.25">
      <c r="A16" s="2" t="s">
        <v>14</v>
      </c>
      <c r="B16" s="2" t="s">
        <v>17</v>
      </c>
      <c r="C16" s="2" t="s">
        <v>15</v>
      </c>
      <c r="D16" s="2" t="s">
        <v>22</v>
      </c>
      <c r="E16" s="2" t="s">
        <v>21</v>
      </c>
      <c r="F16" s="2" t="s">
        <v>18</v>
      </c>
      <c r="G16" s="2" t="s">
        <v>19</v>
      </c>
      <c r="H16" s="3">
        <f>B7</f>
        <v>145</v>
      </c>
      <c r="I16" s="3">
        <f>ROUND(A10,1)</f>
        <v>18.5</v>
      </c>
      <c r="J16" s="3">
        <f>ROUND(C13,0)</f>
        <v>2064</v>
      </c>
      <c r="K16" s="2">
        <v>118</v>
      </c>
      <c r="L16" s="2">
        <v>75</v>
      </c>
      <c r="N16">
        <f>I25*0.24</f>
        <v>4.4495999999999993</v>
      </c>
      <c r="O16">
        <f>I25*0.26</f>
        <v>4.8204000000000002</v>
      </c>
      <c r="Q16">
        <f>I25*0.06</f>
        <v>1.1123999999999998</v>
      </c>
      <c r="R16">
        <f>I25*0.07</f>
        <v>1.2978000000000001</v>
      </c>
    </row>
    <row r="17" spans="1:17" x14ac:dyDescent="0.25">
      <c r="A17" s="2" t="s">
        <v>24</v>
      </c>
      <c r="B17" s="2">
        <v>12</v>
      </c>
      <c r="C17" s="2">
        <v>5</v>
      </c>
      <c r="D17" s="2">
        <v>0.82</v>
      </c>
      <c r="E17" s="2">
        <v>70</v>
      </c>
      <c r="F17" s="2">
        <v>8.3000000000000007</v>
      </c>
      <c r="G17" s="2">
        <v>2</v>
      </c>
      <c r="H17" s="2">
        <f>B17*C17</f>
        <v>60</v>
      </c>
      <c r="I17" s="2">
        <f>B17*D17</f>
        <v>9.84</v>
      </c>
      <c r="J17" s="2">
        <f>B17*E17</f>
        <v>840</v>
      </c>
      <c r="K17" s="2">
        <f>B17*F17</f>
        <v>99.600000000000009</v>
      </c>
      <c r="L17" s="2">
        <f>B17*G17</f>
        <v>24</v>
      </c>
      <c r="M17">
        <v>0.01</v>
      </c>
      <c r="N17">
        <f>B17*M17</f>
        <v>0.12</v>
      </c>
    </row>
    <row r="18" spans="1:17" x14ac:dyDescent="0.25">
      <c r="A18" s="2" t="s">
        <v>25</v>
      </c>
      <c r="B18" s="2">
        <v>5</v>
      </c>
      <c r="C18" s="2">
        <v>7.8</v>
      </c>
      <c r="D18" s="2">
        <v>0.87</v>
      </c>
      <c r="E18" s="2">
        <v>134</v>
      </c>
      <c r="F18" s="2">
        <v>2</v>
      </c>
      <c r="G18" s="2">
        <v>6.6</v>
      </c>
      <c r="H18" s="2">
        <f t="shared" ref="H18:H24" si="0">B18*C18</f>
        <v>39</v>
      </c>
      <c r="I18" s="2">
        <f t="shared" ref="I18:I24" si="1">B18*D18</f>
        <v>4.3499999999999996</v>
      </c>
      <c r="J18" s="2">
        <f t="shared" ref="J18:J24" si="2">B18*E18</f>
        <v>670</v>
      </c>
      <c r="K18" s="2">
        <f t="shared" ref="K18:K22" si="3">B18*F18</f>
        <v>10</v>
      </c>
      <c r="L18" s="2">
        <f t="shared" ref="L18:L22" si="4">B18*G18</f>
        <v>33</v>
      </c>
      <c r="M18">
        <v>0.38400000000000001</v>
      </c>
      <c r="N18">
        <f t="shared" ref="N18:N22" si="5">B18*M18</f>
        <v>1.92</v>
      </c>
      <c r="P18">
        <v>0.14000000000000001</v>
      </c>
      <c r="Q18">
        <f>B18*P18</f>
        <v>0.70000000000000007</v>
      </c>
    </row>
    <row r="19" spans="1:17" x14ac:dyDescent="0.25">
      <c r="A19" s="2" t="s">
        <v>26</v>
      </c>
      <c r="B19" s="2">
        <v>5</v>
      </c>
      <c r="C19" s="2">
        <v>11.4</v>
      </c>
      <c r="D19" s="2">
        <v>0.87</v>
      </c>
      <c r="E19" s="2">
        <v>108</v>
      </c>
      <c r="F19" s="2">
        <v>1.25</v>
      </c>
      <c r="G19" s="2">
        <v>4.5</v>
      </c>
      <c r="H19" s="2">
        <f t="shared" si="0"/>
        <v>57</v>
      </c>
      <c r="I19" s="2">
        <f t="shared" si="1"/>
        <v>4.3499999999999996</v>
      </c>
      <c r="J19" s="2">
        <f t="shared" si="2"/>
        <v>540</v>
      </c>
      <c r="K19" s="2">
        <f t="shared" si="3"/>
        <v>6.25</v>
      </c>
      <c r="L19" s="2">
        <f t="shared" si="4"/>
        <v>22.5</v>
      </c>
      <c r="M19">
        <v>0.52</v>
      </c>
      <c r="N19">
        <f t="shared" si="5"/>
        <v>2.6</v>
      </c>
      <c r="P19">
        <v>2.1000000000000001E-2</v>
      </c>
      <c r="Q19">
        <f>B19*P19</f>
        <v>0.10500000000000001</v>
      </c>
    </row>
    <row r="20" spans="1:17" x14ac:dyDescent="0.25">
      <c r="A20" s="2" t="s">
        <v>27</v>
      </c>
      <c r="B20" s="2"/>
      <c r="C20" s="2">
        <v>12.1</v>
      </c>
      <c r="D20" s="2">
        <v>0.87</v>
      </c>
      <c r="E20" s="2">
        <v>447</v>
      </c>
      <c r="F20" s="2">
        <v>2.7</v>
      </c>
      <c r="G20" s="2">
        <v>6.6</v>
      </c>
      <c r="H20" s="2">
        <f t="shared" si="0"/>
        <v>0</v>
      </c>
      <c r="I20" s="2">
        <f t="shared" si="1"/>
        <v>0</v>
      </c>
      <c r="J20" s="2">
        <f t="shared" si="2"/>
        <v>0</v>
      </c>
      <c r="K20" s="2">
        <f t="shared" si="3"/>
        <v>0</v>
      </c>
      <c r="L20" s="2">
        <f t="shared" si="4"/>
        <v>0</v>
      </c>
      <c r="M20">
        <v>1.7999999999999999E-2</v>
      </c>
      <c r="N20">
        <f t="shared" si="5"/>
        <v>0</v>
      </c>
      <c r="P20">
        <v>9.5000000000000001E-2</v>
      </c>
      <c r="Q20">
        <f>B20*P20</f>
        <v>0</v>
      </c>
    </row>
    <row r="21" spans="1:17" x14ac:dyDescent="0.25">
      <c r="A21" s="2" t="s">
        <v>30</v>
      </c>
      <c r="B21" s="2"/>
      <c r="C21" s="2">
        <v>10.44</v>
      </c>
      <c r="D21" s="2">
        <v>0.87</v>
      </c>
      <c r="E21" s="2">
        <v>360</v>
      </c>
      <c r="F21" s="2">
        <v>5.9</v>
      </c>
      <c r="G21" s="2">
        <v>12.9</v>
      </c>
      <c r="H21" s="2">
        <f t="shared" si="0"/>
        <v>0</v>
      </c>
      <c r="I21" s="2">
        <f t="shared" si="1"/>
        <v>0</v>
      </c>
      <c r="J21" s="2">
        <f t="shared" si="2"/>
        <v>0</v>
      </c>
      <c r="K21" s="2">
        <f t="shared" si="3"/>
        <v>0</v>
      </c>
      <c r="L21" s="2">
        <f t="shared" si="4"/>
        <v>0</v>
      </c>
      <c r="M21">
        <v>2.5000000000000001E-2</v>
      </c>
      <c r="N21">
        <f t="shared" si="5"/>
        <v>0</v>
      </c>
      <c r="P21">
        <v>6.2600000000000003E-2</v>
      </c>
      <c r="Q21">
        <f>B21*P21</f>
        <v>0</v>
      </c>
    </row>
    <row r="22" spans="1:17" x14ac:dyDescent="0.25">
      <c r="A22" s="2" t="s">
        <v>37</v>
      </c>
      <c r="B22" s="2">
        <v>0.1</v>
      </c>
      <c r="C22" s="2"/>
      <c r="D22" s="2"/>
      <c r="E22" s="2"/>
      <c r="F22" s="2">
        <v>370</v>
      </c>
      <c r="G22" s="2">
        <v>1.8</v>
      </c>
      <c r="H22" s="2">
        <f t="shared" si="0"/>
        <v>0</v>
      </c>
      <c r="I22" s="2">
        <f t="shared" si="1"/>
        <v>0</v>
      </c>
      <c r="J22" s="2">
        <f t="shared" si="2"/>
        <v>0</v>
      </c>
      <c r="K22" s="2">
        <f t="shared" si="3"/>
        <v>37</v>
      </c>
      <c r="L22" s="2">
        <f t="shared" si="4"/>
        <v>0.18000000000000002</v>
      </c>
      <c r="N22">
        <f t="shared" si="5"/>
        <v>0</v>
      </c>
    </row>
    <row r="23" spans="1:17" x14ac:dyDescent="0.25">
      <c r="A23" s="2"/>
      <c r="B23" s="2"/>
      <c r="C23" s="2"/>
      <c r="D23" s="2"/>
      <c r="E23" s="2"/>
      <c r="F23" s="2"/>
      <c r="G23" s="2"/>
      <c r="H23" s="2">
        <f t="shared" si="0"/>
        <v>0</v>
      </c>
      <c r="I23" s="2">
        <f t="shared" si="1"/>
        <v>0</v>
      </c>
      <c r="J23" s="2">
        <f t="shared" si="2"/>
        <v>0</v>
      </c>
      <c r="K23" s="2"/>
      <c r="L23" s="2"/>
    </row>
    <row r="24" spans="1:17" x14ac:dyDescent="0.25">
      <c r="A24" s="2"/>
      <c r="B24" s="2"/>
      <c r="C24" s="2"/>
      <c r="D24" s="2"/>
      <c r="E24" s="2"/>
      <c r="F24" s="2"/>
      <c r="G24" s="2"/>
      <c r="H24" s="2">
        <f t="shared" si="0"/>
        <v>0</v>
      </c>
      <c r="I24" s="2">
        <f t="shared" si="1"/>
        <v>0</v>
      </c>
      <c r="J24" s="2">
        <f t="shared" si="2"/>
        <v>0</v>
      </c>
      <c r="K24" s="2"/>
      <c r="L24" s="2"/>
    </row>
    <row r="25" spans="1:17" x14ac:dyDescent="0.25">
      <c r="A25" s="2" t="s">
        <v>23</v>
      </c>
      <c r="B25" s="2"/>
      <c r="C25" s="2"/>
      <c r="D25" s="2"/>
      <c r="E25" s="2"/>
      <c r="F25" s="2"/>
      <c r="G25" s="2"/>
      <c r="H25" s="3">
        <f>SUM(H17:H24)</f>
        <v>156</v>
      </c>
      <c r="I25" s="3">
        <f>SUM(I17:I24)</f>
        <v>18.54</v>
      </c>
      <c r="J25" s="3">
        <f>SUM(J17:J24)</f>
        <v>2050</v>
      </c>
      <c r="K25" s="9">
        <f>SUM(K17:K24)</f>
        <v>152.85000000000002</v>
      </c>
      <c r="L25" s="9">
        <f>SUM(L17:L24)</f>
        <v>79.680000000000007</v>
      </c>
      <c r="N25">
        <f>SUM(N17:N22)</f>
        <v>4.6400000000000006</v>
      </c>
      <c r="Q25">
        <f>SUM(Q17:Q23)</f>
        <v>0.80500000000000005</v>
      </c>
    </row>
    <row r="26" spans="1:17" x14ac:dyDescent="0.25">
      <c r="K26" t="s">
        <v>35</v>
      </c>
      <c r="L26" t="s">
        <v>36</v>
      </c>
    </row>
    <row r="27" spans="1:17" x14ac:dyDescent="0.25">
      <c r="J27" t="s">
        <v>34</v>
      </c>
      <c r="K27" t="s">
        <v>38</v>
      </c>
      <c r="L27">
        <f>K25/L25</f>
        <v>1.9182981927710845</v>
      </c>
    </row>
    <row r="28" spans="1:17" x14ac:dyDescent="0.25">
      <c r="N28">
        <f>N16+Q16</f>
        <v>5.5619999999999994</v>
      </c>
      <c r="O28">
        <f>O16+R16</f>
        <v>6.1181999999999999</v>
      </c>
    </row>
    <row r="29" spans="1:17" x14ac:dyDescent="0.25">
      <c r="N29">
        <f>N25+Q25</f>
        <v>5.4450000000000003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B20" sqref="B20"/>
    </sheetView>
  </sheetViews>
  <sheetFormatPr defaultRowHeight="15" x14ac:dyDescent="0.25"/>
  <cols>
    <col min="1" max="1" width="15.140625" customWidth="1"/>
  </cols>
  <sheetData>
    <row r="1" spans="1:12" ht="18.75" x14ac:dyDescent="0.3">
      <c r="A1" s="4" t="s">
        <v>31</v>
      </c>
    </row>
    <row r="2" spans="1:12" x14ac:dyDescent="0.25">
      <c r="A2" s="5" t="s">
        <v>0</v>
      </c>
      <c r="B2" s="5" t="s">
        <v>1</v>
      </c>
      <c r="C2" s="5" t="s">
        <v>2</v>
      </c>
      <c r="E2" t="s">
        <v>3</v>
      </c>
      <c r="F2" t="s">
        <v>4</v>
      </c>
      <c r="G2" t="s">
        <v>5</v>
      </c>
      <c r="I2" t="s">
        <v>10</v>
      </c>
      <c r="J2" s="7" t="s">
        <v>11</v>
      </c>
    </row>
    <row r="3" spans="1:12" x14ac:dyDescent="0.25">
      <c r="A3" s="6">
        <v>550</v>
      </c>
      <c r="B3" s="6">
        <v>60</v>
      </c>
      <c r="C3" s="6">
        <v>6</v>
      </c>
      <c r="F3" s="1">
        <v>5.2</v>
      </c>
      <c r="G3" s="1">
        <v>3.44</v>
      </c>
      <c r="I3">
        <f>ROUND(B7/A10,1)</f>
        <v>6.4</v>
      </c>
      <c r="J3" s="8">
        <v>13</v>
      </c>
    </row>
    <row r="5" spans="1:12" x14ac:dyDescent="0.25">
      <c r="A5" t="s">
        <v>6</v>
      </c>
      <c r="B5">
        <f>0.293*POWER(A3,0.75)</f>
        <v>33.276652957501206</v>
      </c>
    </row>
    <row r="6" spans="1:12" x14ac:dyDescent="0.25">
      <c r="A6" t="s">
        <v>7</v>
      </c>
      <c r="B6">
        <f>1.05+(0.38*F3)+(0.21*G3)</f>
        <v>3.7484000000000002</v>
      </c>
      <c r="C6">
        <f>B6*C3</f>
        <v>22.490400000000001</v>
      </c>
    </row>
    <row r="7" spans="1:12" x14ac:dyDescent="0.25">
      <c r="A7" t="s">
        <v>8</v>
      </c>
      <c r="B7">
        <f>ROUND((B5+C6)*1.6,0)</f>
        <v>89</v>
      </c>
    </row>
    <row r="9" spans="1:12" x14ac:dyDescent="0.25">
      <c r="A9" t="s">
        <v>9</v>
      </c>
    </row>
    <row r="10" spans="1:12" x14ac:dyDescent="0.25">
      <c r="A10">
        <f>(0.372*C3*F3/4+0.0968*POWER(A3,0.75))*(1-POWER(2.718,(-0.192*(B3+3.67))))</f>
        <v>13.895320132020458</v>
      </c>
    </row>
    <row r="12" spans="1:12" x14ac:dyDescent="0.25">
      <c r="A12" t="s">
        <v>12</v>
      </c>
      <c r="C12" t="s">
        <v>29</v>
      </c>
    </row>
    <row r="13" spans="1:12" x14ac:dyDescent="0.25">
      <c r="A13">
        <f>((C3*10*G3*0.95)/0.35)+ ((0.01*(1000*A10))+(2.75*A3^0.5)+(0.2* A3^0.6))/0.34</f>
        <v>1184.5283696828164</v>
      </c>
      <c r="C13">
        <f>((C3*10*G3*0.95)/0.34)+ (A3^0.75*3.14)*1.7</f>
        <v>1182.9542560291918</v>
      </c>
    </row>
    <row r="15" spans="1:12" x14ac:dyDescent="0.25">
      <c r="A15" t="s">
        <v>13</v>
      </c>
      <c r="H15" t="s">
        <v>8</v>
      </c>
      <c r="I15" t="s">
        <v>16</v>
      </c>
      <c r="J15" t="s">
        <v>20</v>
      </c>
      <c r="K15" t="s">
        <v>32</v>
      </c>
      <c r="L15" t="s">
        <v>33</v>
      </c>
    </row>
    <row r="16" spans="1:12" x14ac:dyDescent="0.25">
      <c r="A16" s="2" t="s">
        <v>14</v>
      </c>
      <c r="B16" s="2" t="s">
        <v>17</v>
      </c>
      <c r="C16" s="2" t="s">
        <v>15</v>
      </c>
      <c r="D16" s="2" t="s">
        <v>22</v>
      </c>
      <c r="E16" s="2" t="s">
        <v>21</v>
      </c>
      <c r="F16" s="2" t="s">
        <v>18</v>
      </c>
      <c r="G16" s="2" t="s">
        <v>19</v>
      </c>
      <c r="H16" s="3">
        <f>B7</f>
        <v>89</v>
      </c>
      <c r="I16" s="3">
        <f>ROUND(A10,1)</f>
        <v>13.9</v>
      </c>
      <c r="J16" s="3">
        <f>ROUND(C13,0)</f>
        <v>1183</v>
      </c>
      <c r="K16" s="2">
        <v>118</v>
      </c>
      <c r="L16" s="2">
        <v>75</v>
      </c>
    </row>
    <row r="17" spans="1:12" x14ac:dyDescent="0.25">
      <c r="A17" s="2" t="s">
        <v>24</v>
      </c>
      <c r="B17" s="2">
        <v>10</v>
      </c>
      <c r="C17" s="2">
        <v>5</v>
      </c>
      <c r="D17" s="2">
        <v>0.82</v>
      </c>
      <c r="E17" s="2">
        <v>70</v>
      </c>
      <c r="F17" s="2">
        <v>8.3000000000000007</v>
      </c>
      <c r="G17" s="2">
        <v>2</v>
      </c>
      <c r="H17" s="2">
        <f>B17*C17</f>
        <v>50</v>
      </c>
      <c r="I17" s="2">
        <f>B17*D17</f>
        <v>8.1999999999999993</v>
      </c>
      <c r="J17" s="2">
        <f>B17*E17</f>
        <v>700</v>
      </c>
      <c r="K17" s="2">
        <f>B17*F17</f>
        <v>83</v>
      </c>
      <c r="L17" s="2">
        <f>B17*G17</f>
        <v>20</v>
      </c>
    </row>
    <row r="18" spans="1:12" x14ac:dyDescent="0.25">
      <c r="A18" s="2" t="s">
        <v>25</v>
      </c>
      <c r="B18" s="2">
        <v>3</v>
      </c>
      <c r="C18" s="2">
        <v>7.8</v>
      </c>
      <c r="D18" s="2">
        <v>0.87</v>
      </c>
      <c r="E18" s="2">
        <v>134</v>
      </c>
      <c r="F18" s="2">
        <v>2</v>
      </c>
      <c r="G18" s="2">
        <v>6.6</v>
      </c>
      <c r="H18" s="2">
        <f t="shared" ref="H18:H24" si="0">B18*C18</f>
        <v>23.4</v>
      </c>
      <c r="I18" s="2">
        <f t="shared" ref="I18:I24" si="1">B18*D18</f>
        <v>2.61</v>
      </c>
      <c r="J18" s="2">
        <f t="shared" ref="J18:J24" si="2">B18*E18</f>
        <v>402</v>
      </c>
      <c r="K18" s="2">
        <f t="shared" ref="K18:K22" si="3">B18*F18</f>
        <v>6</v>
      </c>
      <c r="L18" s="2">
        <f t="shared" ref="L18:L22" si="4">B18*G18</f>
        <v>19.799999999999997</v>
      </c>
    </row>
    <row r="19" spans="1:12" x14ac:dyDescent="0.25">
      <c r="A19" s="2" t="s">
        <v>26</v>
      </c>
      <c r="B19" s="2">
        <v>3</v>
      </c>
      <c r="C19" s="2">
        <v>11.4</v>
      </c>
      <c r="D19" s="2">
        <v>0.87</v>
      </c>
      <c r="E19" s="2">
        <v>108</v>
      </c>
      <c r="F19" s="2">
        <v>1.25</v>
      </c>
      <c r="G19" s="2">
        <v>4.5</v>
      </c>
      <c r="H19" s="2">
        <f t="shared" si="0"/>
        <v>34.200000000000003</v>
      </c>
      <c r="I19" s="2">
        <f t="shared" si="1"/>
        <v>2.61</v>
      </c>
      <c r="J19" s="2">
        <f t="shared" si="2"/>
        <v>324</v>
      </c>
      <c r="K19" s="2">
        <f t="shared" si="3"/>
        <v>3.75</v>
      </c>
      <c r="L19" s="2">
        <f t="shared" si="4"/>
        <v>13.5</v>
      </c>
    </row>
    <row r="20" spans="1:12" x14ac:dyDescent="0.25">
      <c r="A20" s="2" t="s">
        <v>27</v>
      </c>
      <c r="B20" s="2"/>
      <c r="C20" s="2">
        <v>12.1</v>
      </c>
      <c r="D20" s="2">
        <v>0.87</v>
      </c>
      <c r="E20" s="2">
        <v>447</v>
      </c>
      <c r="F20" s="2">
        <v>2.7</v>
      </c>
      <c r="G20" s="2">
        <v>6.6</v>
      </c>
      <c r="H20" s="2">
        <f t="shared" si="0"/>
        <v>0</v>
      </c>
      <c r="I20" s="2">
        <f t="shared" si="1"/>
        <v>0</v>
      </c>
      <c r="J20" s="2">
        <f t="shared" si="2"/>
        <v>0</v>
      </c>
      <c r="K20" s="2">
        <f t="shared" si="3"/>
        <v>0</v>
      </c>
      <c r="L20" s="2">
        <f t="shared" si="4"/>
        <v>0</v>
      </c>
    </row>
    <row r="21" spans="1:12" x14ac:dyDescent="0.25">
      <c r="A21" s="2" t="s">
        <v>30</v>
      </c>
      <c r="B21" s="2"/>
      <c r="C21" s="2">
        <v>10.44</v>
      </c>
      <c r="D21" s="2">
        <v>0.87</v>
      </c>
      <c r="E21" s="2">
        <v>360</v>
      </c>
      <c r="F21" s="2">
        <v>5.9</v>
      </c>
      <c r="G21" s="2">
        <v>12.9</v>
      </c>
      <c r="H21" s="2">
        <f t="shared" si="0"/>
        <v>0</v>
      </c>
      <c r="I21" s="2">
        <f t="shared" si="1"/>
        <v>0</v>
      </c>
      <c r="J21" s="2">
        <f t="shared" si="2"/>
        <v>0</v>
      </c>
      <c r="K21" s="2">
        <f t="shared" si="3"/>
        <v>0</v>
      </c>
      <c r="L21" s="2">
        <f t="shared" si="4"/>
        <v>0</v>
      </c>
    </row>
    <row r="22" spans="1:12" x14ac:dyDescent="0.25">
      <c r="A22" s="2" t="s">
        <v>37</v>
      </c>
      <c r="B22" s="2"/>
      <c r="C22" s="2"/>
      <c r="D22" s="2"/>
      <c r="E22" s="2"/>
      <c r="F22" s="2">
        <v>370</v>
      </c>
      <c r="G22" s="2">
        <v>1.8</v>
      </c>
      <c r="H22" s="2">
        <f t="shared" si="0"/>
        <v>0</v>
      </c>
      <c r="I22" s="2">
        <f t="shared" si="1"/>
        <v>0</v>
      </c>
      <c r="J22" s="2">
        <f t="shared" si="2"/>
        <v>0</v>
      </c>
      <c r="K22" s="2">
        <f t="shared" si="3"/>
        <v>0</v>
      </c>
      <c r="L22" s="2">
        <f t="shared" si="4"/>
        <v>0</v>
      </c>
    </row>
    <row r="23" spans="1:12" x14ac:dyDescent="0.25">
      <c r="A23" s="2"/>
      <c r="B23" s="2"/>
      <c r="C23" s="2"/>
      <c r="D23" s="2"/>
      <c r="E23" s="2"/>
      <c r="F23" s="2"/>
      <c r="G23" s="2"/>
      <c r="H23" s="2">
        <f t="shared" si="0"/>
        <v>0</v>
      </c>
      <c r="I23" s="2">
        <f t="shared" si="1"/>
        <v>0</v>
      </c>
      <c r="J23" s="2">
        <f t="shared" si="2"/>
        <v>0</v>
      </c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>
        <f t="shared" si="0"/>
        <v>0</v>
      </c>
      <c r="I24" s="2">
        <f t="shared" si="1"/>
        <v>0</v>
      </c>
      <c r="J24" s="2">
        <f t="shared" si="2"/>
        <v>0</v>
      </c>
      <c r="K24" s="2"/>
      <c r="L24" s="2"/>
    </row>
    <row r="25" spans="1:12" x14ac:dyDescent="0.25">
      <c r="A25" s="2" t="s">
        <v>23</v>
      </c>
      <c r="B25" s="2"/>
      <c r="C25" s="2"/>
      <c r="D25" s="2"/>
      <c r="E25" s="2"/>
      <c r="F25" s="2"/>
      <c r="G25" s="2"/>
      <c r="H25" s="3">
        <f>SUM(H17:H24)</f>
        <v>107.60000000000001</v>
      </c>
      <c r="I25" s="3">
        <f>SUM(I17:I24)</f>
        <v>13.419999999999998</v>
      </c>
      <c r="J25" s="3">
        <f>SUM(J17:J24)</f>
        <v>1426</v>
      </c>
      <c r="K25" s="9">
        <f>SUM(K17:K24)</f>
        <v>92.75</v>
      </c>
      <c r="L25" s="9">
        <f>SUM(L17:L24)</f>
        <v>53.3</v>
      </c>
    </row>
    <row r="26" spans="1:12" x14ac:dyDescent="0.25">
      <c r="K26" t="s">
        <v>35</v>
      </c>
      <c r="L26" t="s">
        <v>36</v>
      </c>
    </row>
    <row r="27" spans="1:12" x14ac:dyDescent="0.25">
      <c r="J27" t="s">
        <v>34</v>
      </c>
      <c r="K27" t="s">
        <v>38</v>
      </c>
      <c r="L27">
        <f>K25/L25</f>
        <v>1.7401500938086305</v>
      </c>
    </row>
    <row r="28" spans="1:12" ht="18.75" x14ac:dyDescent="0.3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x14ac:dyDescent="0.25">
      <c r="A29" s="12"/>
      <c r="B29" s="12"/>
      <c r="C29" s="12"/>
      <c r="D29" s="11"/>
      <c r="E29" s="11"/>
      <c r="F29" s="11"/>
      <c r="G29" s="11"/>
      <c r="H29" s="11"/>
      <c r="I29" s="11"/>
      <c r="J29" s="13"/>
      <c r="K29" s="11"/>
      <c r="L29" s="11"/>
    </row>
    <row r="30" spans="1:12" x14ac:dyDescent="0.25">
      <c r="A30" s="12"/>
      <c r="B30" s="12"/>
      <c r="C30" s="12"/>
      <c r="D30" s="11"/>
      <c r="E30" s="11"/>
      <c r="F30" s="14"/>
      <c r="G30" s="14"/>
      <c r="H30" s="11"/>
      <c r="I30" s="11"/>
      <c r="J30" s="13"/>
      <c r="K30" s="11"/>
      <c r="L30" s="11"/>
    </row>
    <row r="31" spans="1:12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x14ac:dyDescent="0.25">
      <c r="A43" s="11"/>
      <c r="B43" s="11"/>
      <c r="C43" s="11"/>
      <c r="D43" s="11"/>
      <c r="E43" s="11"/>
      <c r="F43" s="11"/>
      <c r="G43" s="11"/>
      <c r="H43" s="13"/>
      <c r="I43" s="13"/>
      <c r="J43" s="13"/>
      <c r="K43" s="11"/>
      <c r="L43" s="11"/>
    </row>
    <row r="44" spans="1:12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x14ac:dyDescent="0.25">
      <c r="A52" s="11"/>
      <c r="B52" s="11"/>
      <c r="C52" s="11"/>
      <c r="D52" s="11"/>
      <c r="E52" s="11"/>
      <c r="F52" s="11"/>
      <c r="G52" s="11"/>
      <c r="H52" s="13"/>
      <c r="I52" s="13"/>
      <c r="J52" s="13"/>
      <c r="K52" s="11"/>
      <c r="L52" s="11"/>
    </row>
    <row r="53" spans="1:12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20" sqref="B20"/>
    </sheetView>
  </sheetViews>
  <sheetFormatPr defaultRowHeight="15" x14ac:dyDescent="0.25"/>
  <sheetData>
    <row r="1" spans="1:12" ht="18.75" x14ac:dyDescent="0.3">
      <c r="A1" s="4" t="s">
        <v>39</v>
      </c>
    </row>
    <row r="2" spans="1:12" x14ac:dyDescent="0.25">
      <c r="A2" s="5" t="s">
        <v>0</v>
      </c>
      <c r="B2" s="5" t="s">
        <v>1</v>
      </c>
      <c r="C2" s="5" t="s">
        <v>2</v>
      </c>
      <c r="E2" t="s">
        <v>3</v>
      </c>
      <c r="F2" t="s">
        <v>4</v>
      </c>
      <c r="G2" t="s">
        <v>5</v>
      </c>
      <c r="I2" t="s">
        <v>10</v>
      </c>
      <c r="J2" s="7" t="s">
        <v>11</v>
      </c>
    </row>
    <row r="3" spans="1:12" x14ac:dyDescent="0.25">
      <c r="A3" s="6">
        <v>550</v>
      </c>
      <c r="B3" s="6">
        <v>40</v>
      </c>
      <c r="C3" s="6">
        <v>6</v>
      </c>
      <c r="F3" s="1">
        <v>5.2</v>
      </c>
      <c r="G3" s="1">
        <v>3.44</v>
      </c>
      <c r="I3">
        <f>ROUND(B7/A10,1)</f>
        <v>6.4</v>
      </c>
      <c r="J3" s="8">
        <v>13</v>
      </c>
    </row>
    <row r="5" spans="1:12" x14ac:dyDescent="0.25">
      <c r="A5" t="s">
        <v>6</v>
      </c>
      <c r="B5">
        <f>0.293*POWER(A3,0.75)</f>
        <v>33.276652957501206</v>
      </c>
    </row>
    <row r="6" spans="1:12" x14ac:dyDescent="0.25">
      <c r="A6" t="s">
        <v>7</v>
      </c>
      <c r="B6">
        <f>1.05+(0.38*F3)+(0.21*G3)</f>
        <v>3.7484000000000002</v>
      </c>
      <c r="C6">
        <f>B6*C3</f>
        <v>22.490400000000001</v>
      </c>
    </row>
    <row r="7" spans="1:12" x14ac:dyDescent="0.25">
      <c r="A7" t="s">
        <v>8</v>
      </c>
      <c r="B7">
        <f>ROUND((B5+C6)*1.6,0)</f>
        <v>89</v>
      </c>
    </row>
    <row r="9" spans="1:12" x14ac:dyDescent="0.25">
      <c r="A9" t="s">
        <v>9</v>
      </c>
    </row>
    <row r="10" spans="1:12" x14ac:dyDescent="0.25">
      <c r="A10">
        <f>(0.372*C3*F3/4+0.0968*POWER(A3,0.75))*(1-POWER(2.718,(-0.192*(B3+3.67))))</f>
        <v>13.892212674263149</v>
      </c>
    </row>
    <row r="12" spans="1:12" x14ac:dyDescent="0.25">
      <c r="A12" t="s">
        <v>12</v>
      </c>
      <c r="C12" t="s">
        <v>29</v>
      </c>
    </row>
    <row r="13" spans="1:12" x14ac:dyDescent="0.25">
      <c r="A13">
        <f>((C3*10*G3*0.95)/0.35)+ ((0.01*(1000*A10))+(2.75*A3^0.5)+(0.2* A3^0.6))/0.34</f>
        <v>1184.436973866425</v>
      </c>
      <c r="C13">
        <f>((C3*10*G3*0.95)/0.34)+ (A3^0.75*3.14)*1.7</f>
        <v>1182.9542560291918</v>
      </c>
    </row>
    <row r="15" spans="1:12" x14ac:dyDescent="0.25">
      <c r="A15" t="s">
        <v>13</v>
      </c>
      <c r="H15" t="s">
        <v>8</v>
      </c>
      <c r="I15" t="s">
        <v>16</v>
      </c>
      <c r="J15" t="s">
        <v>20</v>
      </c>
      <c r="K15" t="s">
        <v>32</v>
      </c>
      <c r="L15" t="s">
        <v>33</v>
      </c>
    </row>
    <row r="16" spans="1:12" x14ac:dyDescent="0.25">
      <c r="A16" s="2" t="s">
        <v>14</v>
      </c>
      <c r="B16" s="2" t="s">
        <v>17</v>
      </c>
      <c r="C16" s="2" t="s">
        <v>15</v>
      </c>
      <c r="D16" s="2" t="s">
        <v>22</v>
      </c>
      <c r="E16" s="2" t="s">
        <v>21</v>
      </c>
      <c r="F16" s="2" t="s">
        <v>18</v>
      </c>
      <c r="G16" s="2" t="s">
        <v>19</v>
      </c>
      <c r="H16" s="3">
        <f>B7</f>
        <v>89</v>
      </c>
      <c r="I16" s="3">
        <f>ROUND(A10,1)</f>
        <v>13.9</v>
      </c>
      <c r="J16" s="3">
        <f>ROUND(C13,0)</f>
        <v>1183</v>
      </c>
      <c r="K16" s="2">
        <v>118</v>
      </c>
      <c r="L16" s="2">
        <v>75</v>
      </c>
    </row>
    <row r="17" spans="1:12" x14ac:dyDescent="0.25">
      <c r="A17" s="2" t="s">
        <v>24</v>
      </c>
      <c r="B17" s="2">
        <v>10</v>
      </c>
      <c r="C17" s="2">
        <v>5</v>
      </c>
      <c r="D17" s="2">
        <v>0.82</v>
      </c>
      <c r="E17" s="2">
        <v>70</v>
      </c>
      <c r="F17" s="2">
        <v>8.3000000000000007</v>
      </c>
      <c r="G17" s="2">
        <v>2</v>
      </c>
      <c r="H17" s="2">
        <f>B17*C17</f>
        <v>50</v>
      </c>
      <c r="I17" s="2">
        <f>B17*D17</f>
        <v>8.1999999999999993</v>
      </c>
      <c r="J17" s="2">
        <f>B17*E17</f>
        <v>700</v>
      </c>
      <c r="K17" s="2">
        <f>B17*F17</f>
        <v>83</v>
      </c>
      <c r="L17" s="2">
        <f>B17*G17</f>
        <v>20</v>
      </c>
    </row>
    <row r="18" spans="1:12" x14ac:dyDescent="0.25">
      <c r="A18" s="2" t="s">
        <v>25</v>
      </c>
      <c r="B18" s="2">
        <v>3</v>
      </c>
      <c r="C18" s="2">
        <v>7.8</v>
      </c>
      <c r="D18" s="2">
        <v>0.87</v>
      </c>
      <c r="E18" s="2">
        <v>134</v>
      </c>
      <c r="F18" s="2">
        <v>2</v>
      </c>
      <c r="G18" s="2">
        <v>6.6</v>
      </c>
      <c r="H18" s="2">
        <f t="shared" ref="H18:H24" si="0">B18*C18</f>
        <v>23.4</v>
      </c>
      <c r="I18" s="2">
        <f t="shared" ref="I18:I24" si="1">B18*D18</f>
        <v>2.61</v>
      </c>
      <c r="J18" s="2">
        <f t="shared" ref="J18:J24" si="2">B18*E18</f>
        <v>402</v>
      </c>
      <c r="K18" s="2">
        <f t="shared" ref="K18:K22" si="3">B18*F18</f>
        <v>6</v>
      </c>
      <c r="L18" s="2">
        <f t="shared" ref="L18:L22" si="4">B18*G18</f>
        <v>19.799999999999997</v>
      </c>
    </row>
    <row r="19" spans="1:12" x14ac:dyDescent="0.25">
      <c r="A19" s="2" t="s">
        <v>26</v>
      </c>
      <c r="B19" s="2">
        <v>3</v>
      </c>
      <c r="C19" s="2">
        <v>11.4</v>
      </c>
      <c r="D19" s="2">
        <v>0.87</v>
      </c>
      <c r="E19" s="2">
        <v>108</v>
      </c>
      <c r="F19" s="2">
        <v>1.25</v>
      </c>
      <c r="G19" s="2">
        <v>4.5</v>
      </c>
      <c r="H19" s="2">
        <f t="shared" si="0"/>
        <v>34.200000000000003</v>
      </c>
      <c r="I19" s="2">
        <f t="shared" si="1"/>
        <v>2.61</v>
      </c>
      <c r="J19" s="2">
        <f t="shared" si="2"/>
        <v>324</v>
      </c>
      <c r="K19" s="2">
        <f t="shared" si="3"/>
        <v>3.75</v>
      </c>
      <c r="L19" s="2">
        <f t="shared" si="4"/>
        <v>13.5</v>
      </c>
    </row>
    <row r="20" spans="1:12" x14ac:dyDescent="0.25">
      <c r="A20" s="2" t="s">
        <v>27</v>
      </c>
      <c r="B20" s="2"/>
      <c r="C20" s="2">
        <v>12.1</v>
      </c>
      <c r="D20" s="2">
        <v>0.87</v>
      </c>
      <c r="E20" s="2">
        <v>447</v>
      </c>
      <c r="F20" s="2">
        <v>2.7</v>
      </c>
      <c r="G20" s="2">
        <v>6.6</v>
      </c>
      <c r="H20" s="2">
        <f t="shared" si="0"/>
        <v>0</v>
      </c>
      <c r="I20" s="2">
        <f t="shared" si="1"/>
        <v>0</v>
      </c>
      <c r="J20" s="2">
        <f t="shared" si="2"/>
        <v>0</v>
      </c>
      <c r="K20" s="2">
        <f t="shared" si="3"/>
        <v>0</v>
      </c>
      <c r="L20" s="2">
        <f t="shared" si="4"/>
        <v>0</v>
      </c>
    </row>
    <row r="21" spans="1:12" x14ac:dyDescent="0.25">
      <c r="A21" s="2" t="s">
        <v>30</v>
      </c>
      <c r="B21" s="2"/>
      <c r="C21" s="2">
        <v>10.44</v>
      </c>
      <c r="D21" s="2">
        <v>0.87</v>
      </c>
      <c r="E21" s="2">
        <v>360</v>
      </c>
      <c r="F21" s="2">
        <v>5.9</v>
      </c>
      <c r="G21" s="2">
        <v>12.9</v>
      </c>
      <c r="H21" s="2">
        <f t="shared" si="0"/>
        <v>0</v>
      </c>
      <c r="I21" s="2">
        <f t="shared" si="1"/>
        <v>0</v>
      </c>
      <c r="J21" s="2">
        <f t="shared" si="2"/>
        <v>0</v>
      </c>
      <c r="K21" s="2">
        <f t="shared" si="3"/>
        <v>0</v>
      </c>
      <c r="L21" s="2">
        <f t="shared" si="4"/>
        <v>0</v>
      </c>
    </row>
    <row r="22" spans="1:12" x14ac:dyDescent="0.25">
      <c r="A22" s="2" t="s">
        <v>37</v>
      </c>
      <c r="B22" s="2"/>
      <c r="C22" s="2"/>
      <c r="D22" s="2"/>
      <c r="E22" s="2"/>
      <c r="F22" s="2">
        <v>370</v>
      </c>
      <c r="G22" s="2">
        <v>1.8</v>
      </c>
      <c r="H22" s="2">
        <f t="shared" si="0"/>
        <v>0</v>
      </c>
      <c r="I22" s="2">
        <f t="shared" si="1"/>
        <v>0</v>
      </c>
      <c r="J22" s="2">
        <f t="shared" si="2"/>
        <v>0</v>
      </c>
      <c r="K22" s="2">
        <f t="shared" si="3"/>
        <v>0</v>
      </c>
      <c r="L22" s="2">
        <f t="shared" si="4"/>
        <v>0</v>
      </c>
    </row>
    <row r="23" spans="1:12" x14ac:dyDescent="0.25">
      <c r="A23" s="2"/>
      <c r="B23" s="2"/>
      <c r="C23" s="2"/>
      <c r="D23" s="2"/>
      <c r="E23" s="2"/>
      <c r="F23" s="2"/>
      <c r="G23" s="2"/>
      <c r="H23" s="2">
        <f t="shared" si="0"/>
        <v>0</v>
      </c>
      <c r="I23" s="2">
        <f t="shared" si="1"/>
        <v>0</v>
      </c>
      <c r="J23" s="2">
        <f t="shared" si="2"/>
        <v>0</v>
      </c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>
        <f t="shared" si="0"/>
        <v>0</v>
      </c>
      <c r="I24" s="2">
        <f t="shared" si="1"/>
        <v>0</v>
      </c>
      <c r="J24" s="2">
        <f t="shared" si="2"/>
        <v>0</v>
      </c>
      <c r="K24" s="2"/>
      <c r="L24" s="2"/>
    </row>
    <row r="25" spans="1:12" x14ac:dyDescent="0.25">
      <c r="A25" s="2" t="s">
        <v>23</v>
      </c>
      <c r="B25" s="2"/>
      <c r="C25" s="2"/>
      <c r="D25" s="2"/>
      <c r="E25" s="2"/>
      <c r="F25" s="2"/>
      <c r="G25" s="2"/>
      <c r="H25" s="3">
        <f>SUM(H17:H24)</f>
        <v>107.60000000000001</v>
      </c>
      <c r="I25" s="3">
        <f>SUM(I17:I24)</f>
        <v>13.419999999999998</v>
      </c>
      <c r="J25" s="3">
        <f>SUM(J17:J24)</f>
        <v>1426</v>
      </c>
      <c r="K25" s="9">
        <f>SUM(K17:K24)</f>
        <v>92.75</v>
      </c>
      <c r="L25" s="9">
        <f>SUM(L17:L24)</f>
        <v>53.3</v>
      </c>
    </row>
    <row r="26" spans="1:12" x14ac:dyDescent="0.25">
      <c r="K26" t="s">
        <v>35</v>
      </c>
      <c r="L26" t="s">
        <v>36</v>
      </c>
    </row>
    <row r="27" spans="1:12" x14ac:dyDescent="0.25">
      <c r="J27" t="s">
        <v>34</v>
      </c>
      <c r="K27" t="s">
        <v>38</v>
      </c>
      <c r="L27">
        <f>K25/L25</f>
        <v>1.7401500938086305</v>
      </c>
    </row>
    <row r="28" spans="1:12" ht="18.75" x14ac:dyDescent="0.3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4" sqref="B4"/>
    </sheetView>
  </sheetViews>
  <sheetFormatPr defaultRowHeight="15" x14ac:dyDescent="0.25"/>
  <sheetData>
    <row r="1" spans="1:12" ht="18.75" x14ac:dyDescent="0.3">
      <c r="A1" s="4" t="s">
        <v>40</v>
      </c>
    </row>
    <row r="2" spans="1:12" x14ac:dyDescent="0.25">
      <c r="A2" s="5" t="s">
        <v>0</v>
      </c>
      <c r="B2" s="5" t="s">
        <v>1</v>
      </c>
      <c r="C2" s="5" t="s">
        <v>2</v>
      </c>
      <c r="E2" t="s">
        <v>3</v>
      </c>
      <c r="F2" t="s">
        <v>4</v>
      </c>
      <c r="G2" t="s">
        <v>5</v>
      </c>
      <c r="I2" t="s">
        <v>10</v>
      </c>
      <c r="J2" s="7" t="s">
        <v>11</v>
      </c>
    </row>
    <row r="3" spans="1:12" x14ac:dyDescent="0.25">
      <c r="A3" s="6">
        <v>480</v>
      </c>
      <c r="B3" s="6">
        <v>80</v>
      </c>
      <c r="C3" s="6">
        <v>6</v>
      </c>
      <c r="F3" s="1">
        <v>5.2</v>
      </c>
      <c r="G3" s="1">
        <v>3.44</v>
      </c>
      <c r="I3">
        <f>ROUND(B7/A10,1)</f>
        <v>6.5</v>
      </c>
      <c r="J3" s="8">
        <v>13</v>
      </c>
    </row>
    <row r="5" spans="1:12" x14ac:dyDescent="0.25">
      <c r="A5" t="s">
        <v>6</v>
      </c>
      <c r="B5">
        <f>0.293*POWER(A3,0.75)</f>
        <v>30.046822289783186</v>
      </c>
    </row>
    <row r="6" spans="1:12" x14ac:dyDescent="0.25">
      <c r="A6" t="s">
        <v>7</v>
      </c>
      <c r="B6">
        <f>1.05+(0.38*F3)+(0.21*G3)</f>
        <v>3.7484000000000002</v>
      </c>
      <c r="C6">
        <f>B6*C3</f>
        <v>22.490400000000001</v>
      </c>
    </row>
    <row r="7" spans="1:12" x14ac:dyDescent="0.25">
      <c r="A7" t="s">
        <v>8</v>
      </c>
      <c r="B7">
        <f>ROUND((B5+C6)*1.6,0)</f>
        <v>84</v>
      </c>
    </row>
    <row r="9" spans="1:12" x14ac:dyDescent="0.25">
      <c r="A9" t="s">
        <v>9</v>
      </c>
    </row>
    <row r="10" spans="1:12" x14ac:dyDescent="0.25">
      <c r="A10">
        <f>(0.372*C3*F3/4+0.0968*POWER(A3,0.75))*(1-POWER(2.718,(-0.192*(B3+3.67))))</f>
        <v>12.828330377067545</v>
      </c>
    </row>
    <row r="12" spans="1:12" x14ac:dyDescent="0.25">
      <c r="A12" t="s">
        <v>12</v>
      </c>
      <c r="C12" t="s">
        <v>29</v>
      </c>
    </row>
    <row r="13" spans="1:12" x14ac:dyDescent="0.25">
      <c r="A13">
        <f>((C3*10*G3*0.95)/0.35)+ ((0.01*(1000*A10))+(2.75*A3^0.5)+(0.2* A3^0.6))/0.34</f>
        <v>1138.631145909229</v>
      </c>
      <c r="C13">
        <f>((C3*10*G3*0.95)/0.34)+ (A3^0.75*3.14)*1.7</f>
        <v>1124.1118119872847</v>
      </c>
    </row>
    <row r="15" spans="1:12" x14ac:dyDescent="0.25">
      <c r="A15" t="s">
        <v>13</v>
      </c>
      <c r="H15" t="s">
        <v>8</v>
      </c>
      <c r="I15" t="s">
        <v>16</v>
      </c>
      <c r="J15" t="s">
        <v>20</v>
      </c>
      <c r="K15" t="s">
        <v>32</v>
      </c>
      <c r="L15" t="s">
        <v>33</v>
      </c>
    </row>
    <row r="16" spans="1:12" x14ac:dyDescent="0.25">
      <c r="A16" s="2" t="s">
        <v>14</v>
      </c>
      <c r="B16" s="2" t="s">
        <v>17</v>
      </c>
      <c r="C16" s="2" t="s">
        <v>15</v>
      </c>
      <c r="D16" s="2" t="s">
        <v>22</v>
      </c>
      <c r="E16" s="2" t="s">
        <v>21</v>
      </c>
      <c r="F16" s="2" t="s">
        <v>18</v>
      </c>
      <c r="G16" s="2" t="s">
        <v>19</v>
      </c>
      <c r="H16" s="3">
        <f>B7</f>
        <v>84</v>
      </c>
      <c r="I16" s="3">
        <f>ROUND(A10,1)</f>
        <v>12.8</v>
      </c>
      <c r="J16" s="3">
        <f>ROUND(C13,0)</f>
        <v>1124</v>
      </c>
      <c r="K16" s="2">
        <v>118</v>
      </c>
      <c r="L16" s="2">
        <v>75</v>
      </c>
    </row>
    <row r="17" spans="1:12" x14ac:dyDescent="0.25">
      <c r="A17" s="2" t="s">
        <v>24</v>
      </c>
      <c r="B17" s="2">
        <v>10</v>
      </c>
      <c r="C17" s="2">
        <v>5</v>
      </c>
      <c r="D17" s="2">
        <v>0.82</v>
      </c>
      <c r="E17" s="2">
        <v>70</v>
      </c>
      <c r="F17" s="2">
        <v>8.3000000000000007</v>
      </c>
      <c r="G17" s="2">
        <v>2</v>
      </c>
      <c r="H17" s="2">
        <f>B17*C17</f>
        <v>50</v>
      </c>
      <c r="I17" s="2">
        <f>B17*D17</f>
        <v>8.1999999999999993</v>
      </c>
      <c r="J17" s="2">
        <f>B17*E17</f>
        <v>700</v>
      </c>
      <c r="K17" s="2">
        <f>B17*F17</f>
        <v>83</v>
      </c>
      <c r="L17" s="2">
        <f>B17*G17</f>
        <v>20</v>
      </c>
    </row>
    <row r="18" spans="1:12" x14ac:dyDescent="0.25">
      <c r="A18" s="2" t="s">
        <v>25</v>
      </c>
      <c r="B18" s="2">
        <v>3</v>
      </c>
      <c r="C18" s="2">
        <v>7.8</v>
      </c>
      <c r="D18" s="2">
        <v>0.87</v>
      </c>
      <c r="E18" s="2">
        <v>134</v>
      </c>
      <c r="F18" s="2">
        <v>2</v>
      </c>
      <c r="G18" s="2">
        <v>6.6</v>
      </c>
      <c r="H18" s="2">
        <f t="shared" ref="H18:H24" si="0">B18*C18</f>
        <v>23.4</v>
      </c>
      <c r="I18" s="2">
        <f t="shared" ref="I18:I24" si="1">B18*D18</f>
        <v>2.61</v>
      </c>
      <c r="J18" s="2">
        <f t="shared" ref="J18:J24" si="2">B18*E18</f>
        <v>402</v>
      </c>
      <c r="K18" s="2">
        <f t="shared" ref="K18:K22" si="3">B18*F18</f>
        <v>6</v>
      </c>
      <c r="L18" s="2">
        <f t="shared" ref="L18:L22" si="4">B18*G18</f>
        <v>19.799999999999997</v>
      </c>
    </row>
    <row r="19" spans="1:12" x14ac:dyDescent="0.25">
      <c r="A19" s="2" t="s">
        <v>26</v>
      </c>
      <c r="B19" s="2">
        <v>3</v>
      </c>
      <c r="C19" s="2">
        <v>11.4</v>
      </c>
      <c r="D19" s="2">
        <v>0.87</v>
      </c>
      <c r="E19" s="2">
        <v>108</v>
      </c>
      <c r="F19" s="2">
        <v>1.25</v>
      </c>
      <c r="G19" s="2">
        <v>4.5</v>
      </c>
      <c r="H19" s="2">
        <f t="shared" si="0"/>
        <v>34.200000000000003</v>
      </c>
      <c r="I19" s="2">
        <f t="shared" si="1"/>
        <v>2.61</v>
      </c>
      <c r="J19" s="2">
        <f t="shared" si="2"/>
        <v>324</v>
      </c>
      <c r="K19" s="2">
        <f t="shared" si="3"/>
        <v>3.75</v>
      </c>
      <c r="L19" s="2">
        <f t="shared" si="4"/>
        <v>13.5</v>
      </c>
    </row>
    <row r="20" spans="1:12" x14ac:dyDescent="0.25">
      <c r="A20" s="2" t="s">
        <v>27</v>
      </c>
      <c r="B20" s="2"/>
      <c r="C20" s="2">
        <v>12.1</v>
      </c>
      <c r="D20" s="2">
        <v>0.87</v>
      </c>
      <c r="E20" s="2">
        <v>447</v>
      </c>
      <c r="F20" s="2">
        <v>2.7</v>
      </c>
      <c r="G20" s="2">
        <v>6.6</v>
      </c>
      <c r="H20" s="2">
        <f t="shared" si="0"/>
        <v>0</v>
      </c>
      <c r="I20" s="2">
        <f t="shared" si="1"/>
        <v>0</v>
      </c>
      <c r="J20" s="2">
        <f t="shared" si="2"/>
        <v>0</v>
      </c>
      <c r="K20" s="2">
        <f t="shared" si="3"/>
        <v>0</v>
      </c>
      <c r="L20" s="2">
        <f t="shared" si="4"/>
        <v>0</v>
      </c>
    </row>
    <row r="21" spans="1:12" x14ac:dyDescent="0.25">
      <c r="A21" s="2" t="s">
        <v>30</v>
      </c>
      <c r="B21" s="2"/>
      <c r="C21" s="2">
        <v>10.44</v>
      </c>
      <c r="D21" s="2">
        <v>0.87</v>
      </c>
      <c r="E21" s="2">
        <v>360</v>
      </c>
      <c r="F21" s="2">
        <v>5.9</v>
      </c>
      <c r="G21" s="2">
        <v>12.9</v>
      </c>
      <c r="H21" s="2">
        <f t="shared" si="0"/>
        <v>0</v>
      </c>
      <c r="I21" s="2">
        <f t="shared" si="1"/>
        <v>0</v>
      </c>
      <c r="J21" s="2">
        <f t="shared" si="2"/>
        <v>0</v>
      </c>
      <c r="K21" s="2">
        <f t="shared" si="3"/>
        <v>0</v>
      </c>
      <c r="L21" s="2">
        <f t="shared" si="4"/>
        <v>0</v>
      </c>
    </row>
    <row r="22" spans="1:12" x14ac:dyDescent="0.25">
      <c r="A22" s="2" t="s">
        <v>37</v>
      </c>
      <c r="B22" s="2"/>
      <c r="C22" s="2"/>
      <c r="D22" s="2"/>
      <c r="E22" s="2"/>
      <c r="F22" s="2">
        <v>370</v>
      </c>
      <c r="G22" s="2">
        <v>1.8</v>
      </c>
      <c r="H22" s="2">
        <f t="shared" si="0"/>
        <v>0</v>
      </c>
      <c r="I22" s="2">
        <f t="shared" si="1"/>
        <v>0</v>
      </c>
      <c r="J22" s="2">
        <f t="shared" si="2"/>
        <v>0</v>
      </c>
      <c r="K22" s="2">
        <f t="shared" si="3"/>
        <v>0</v>
      </c>
      <c r="L22" s="2">
        <f t="shared" si="4"/>
        <v>0</v>
      </c>
    </row>
    <row r="23" spans="1:12" x14ac:dyDescent="0.25">
      <c r="A23" s="2"/>
      <c r="B23" s="2"/>
      <c r="C23" s="2"/>
      <c r="D23" s="2"/>
      <c r="E23" s="2"/>
      <c r="F23" s="2"/>
      <c r="G23" s="2"/>
      <c r="H23" s="2">
        <f t="shared" si="0"/>
        <v>0</v>
      </c>
      <c r="I23" s="2">
        <f t="shared" si="1"/>
        <v>0</v>
      </c>
      <c r="J23" s="2">
        <f t="shared" si="2"/>
        <v>0</v>
      </c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>
        <f t="shared" si="0"/>
        <v>0</v>
      </c>
      <c r="I24" s="2">
        <f t="shared" si="1"/>
        <v>0</v>
      </c>
      <c r="J24" s="2">
        <f t="shared" si="2"/>
        <v>0</v>
      </c>
      <c r="K24" s="2"/>
      <c r="L24" s="2"/>
    </row>
    <row r="25" spans="1:12" x14ac:dyDescent="0.25">
      <c r="A25" s="2" t="s">
        <v>23</v>
      </c>
      <c r="B25" s="2"/>
      <c r="C25" s="2"/>
      <c r="D25" s="2"/>
      <c r="E25" s="2"/>
      <c r="F25" s="2"/>
      <c r="G25" s="2"/>
      <c r="H25" s="3">
        <f>SUM(H17:H24)</f>
        <v>107.60000000000001</v>
      </c>
      <c r="I25" s="3">
        <f>SUM(I17:I24)</f>
        <v>13.419999999999998</v>
      </c>
      <c r="J25" s="3">
        <f>SUM(J17:J24)</f>
        <v>1426</v>
      </c>
      <c r="K25" s="9">
        <f>SUM(K17:K24)</f>
        <v>92.75</v>
      </c>
      <c r="L25" s="9">
        <f>SUM(L17:L24)</f>
        <v>53.3</v>
      </c>
    </row>
    <row r="26" spans="1:12" x14ac:dyDescent="0.25">
      <c r="K26" t="s">
        <v>35</v>
      </c>
      <c r="L26" t="s">
        <v>36</v>
      </c>
    </row>
    <row r="27" spans="1:12" x14ac:dyDescent="0.25">
      <c r="J27" t="s">
        <v>34</v>
      </c>
      <c r="K27" t="s">
        <v>38</v>
      </c>
      <c r="L27">
        <f>K25/L25</f>
        <v>1.7401500938086305</v>
      </c>
    </row>
    <row r="28" spans="1:12" ht="18.75" x14ac:dyDescent="0.3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B20" sqref="B20"/>
    </sheetView>
  </sheetViews>
  <sheetFormatPr defaultRowHeight="15" x14ac:dyDescent="0.25"/>
  <sheetData>
    <row r="1" spans="1:12" ht="18.75" x14ac:dyDescent="0.3">
      <c r="A1" s="4" t="s">
        <v>41</v>
      </c>
    </row>
    <row r="2" spans="1:12" x14ac:dyDescent="0.25">
      <c r="A2" s="5" t="s">
        <v>0</v>
      </c>
      <c r="B2" s="5" t="s">
        <v>1</v>
      </c>
      <c r="C2" s="5" t="s">
        <v>2</v>
      </c>
      <c r="E2" t="s">
        <v>3</v>
      </c>
      <c r="F2" t="s">
        <v>4</v>
      </c>
      <c r="G2" t="s">
        <v>5</v>
      </c>
      <c r="I2" t="s">
        <v>10</v>
      </c>
      <c r="J2" s="7" t="s">
        <v>11</v>
      </c>
    </row>
    <row r="3" spans="1:12" x14ac:dyDescent="0.25">
      <c r="A3" s="6">
        <v>580</v>
      </c>
      <c r="B3" s="6">
        <v>70</v>
      </c>
      <c r="C3" s="6">
        <v>10</v>
      </c>
      <c r="F3" s="1">
        <v>5.2</v>
      </c>
      <c r="G3" s="1">
        <v>3.44</v>
      </c>
      <c r="I3">
        <f>ROUND(B7/A10,1)</f>
        <v>7.1</v>
      </c>
      <c r="J3" s="8">
        <v>13</v>
      </c>
    </row>
    <row r="5" spans="1:12" x14ac:dyDescent="0.25">
      <c r="A5" t="s">
        <v>6</v>
      </c>
      <c r="B5">
        <f>0.293*POWER(A3,0.75)</f>
        <v>34.628893564101901</v>
      </c>
    </row>
    <row r="6" spans="1:12" x14ac:dyDescent="0.25">
      <c r="A6" t="s">
        <v>7</v>
      </c>
      <c r="B6">
        <f>1.05+(0.38*F3)+(0.21*G3)</f>
        <v>3.7484000000000002</v>
      </c>
      <c r="C6">
        <f>B6*C3</f>
        <v>37.484000000000002</v>
      </c>
    </row>
    <row r="7" spans="1:12" x14ac:dyDescent="0.25">
      <c r="A7" t="s">
        <v>8</v>
      </c>
      <c r="B7">
        <f>ROUND((B5+C6)*1.6,0)</f>
        <v>115</v>
      </c>
    </row>
    <row r="9" spans="1:12" x14ac:dyDescent="0.25">
      <c r="A9" t="s">
        <v>9</v>
      </c>
    </row>
    <row r="10" spans="1:12" x14ac:dyDescent="0.25">
      <c r="A10">
        <f>(0.372*C3*F3/4+0.0968*POWER(A3,0.75))*(1-POWER(2.718,(-0.192*(B3+3.67))))</f>
        <v>16.276523755691095</v>
      </c>
    </row>
    <row r="12" spans="1:12" x14ac:dyDescent="0.25">
      <c r="A12" t="s">
        <v>12</v>
      </c>
      <c r="C12" t="s">
        <v>29</v>
      </c>
    </row>
    <row r="13" spans="1:12" x14ac:dyDescent="0.25">
      <c r="A13">
        <f>((C3*10*G3*0.95)/0.35)+ ((0.01*(1000*A10))+(2.75*A3^0.5)+(0.2* A3^0.6))/0.34</f>
        <v>1633.9935770940356</v>
      </c>
      <c r="C13">
        <f>((C3*10*G3*0.95)/0.34)+ (A3^0.75*3.14)*1.7</f>
        <v>1592.0605451451497</v>
      </c>
    </row>
    <row r="15" spans="1:12" x14ac:dyDescent="0.25">
      <c r="A15" t="s">
        <v>13</v>
      </c>
      <c r="H15" t="s">
        <v>8</v>
      </c>
      <c r="I15" t="s">
        <v>16</v>
      </c>
      <c r="J15" t="s">
        <v>20</v>
      </c>
      <c r="K15" t="s">
        <v>32</v>
      </c>
      <c r="L15" t="s">
        <v>33</v>
      </c>
    </row>
    <row r="16" spans="1:12" x14ac:dyDescent="0.25">
      <c r="A16" s="2" t="s">
        <v>14</v>
      </c>
      <c r="B16" s="2" t="s">
        <v>17</v>
      </c>
      <c r="C16" s="2" t="s">
        <v>15</v>
      </c>
      <c r="D16" s="2" t="s">
        <v>22</v>
      </c>
      <c r="E16" s="2" t="s">
        <v>21</v>
      </c>
      <c r="F16" s="2" t="s">
        <v>18</v>
      </c>
      <c r="G16" s="2" t="s">
        <v>19</v>
      </c>
      <c r="H16" s="3">
        <f>B7</f>
        <v>115</v>
      </c>
      <c r="I16" s="3">
        <f>ROUND(A10,1)</f>
        <v>16.3</v>
      </c>
      <c r="J16" s="3">
        <f>ROUND(C13,0)</f>
        <v>1592</v>
      </c>
      <c r="K16" s="2">
        <v>118</v>
      </c>
      <c r="L16" s="2">
        <v>75</v>
      </c>
    </row>
    <row r="17" spans="1:12" x14ac:dyDescent="0.25">
      <c r="A17" s="2" t="s">
        <v>24</v>
      </c>
      <c r="B17" s="2">
        <v>10</v>
      </c>
      <c r="C17" s="2">
        <v>5</v>
      </c>
      <c r="D17" s="2">
        <v>0.82</v>
      </c>
      <c r="E17" s="2">
        <v>70</v>
      </c>
      <c r="F17" s="2">
        <v>8.3000000000000007</v>
      </c>
      <c r="G17" s="2">
        <v>2</v>
      </c>
      <c r="H17" s="2">
        <f>B17*C17</f>
        <v>50</v>
      </c>
      <c r="I17" s="2">
        <f>B17*D17</f>
        <v>8.1999999999999993</v>
      </c>
      <c r="J17" s="2">
        <f>B17*E17</f>
        <v>700</v>
      </c>
      <c r="K17" s="2">
        <f>B17*F17</f>
        <v>83</v>
      </c>
      <c r="L17" s="2">
        <f>B17*G17</f>
        <v>20</v>
      </c>
    </row>
    <row r="18" spans="1:12" x14ac:dyDescent="0.25">
      <c r="A18" s="2" t="s">
        <v>25</v>
      </c>
      <c r="B18" s="2">
        <v>3</v>
      </c>
      <c r="C18" s="2">
        <v>7.8</v>
      </c>
      <c r="D18" s="2">
        <v>0.87</v>
      </c>
      <c r="E18" s="2">
        <v>134</v>
      </c>
      <c r="F18" s="2">
        <v>2</v>
      </c>
      <c r="G18" s="2">
        <v>6.6</v>
      </c>
      <c r="H18" s="2">
        <f t="shared" ref="H18:H24" si="0">B18*C18</f>
        <v>23.4</v>
      </c>
      <c r="I18" s="2">
        <f t="shared" ref="I18:I24" si="1">B18*D18</f>
        <v>2.61</v>
      </c>
      <c r="J18" s="2">
        <f t="shared" ref="J18:J24" si="2">B18*E18</f>
        <v>402</v>
      </c>
      <c r="K18" s="2">
        <f t="shared" ref="K18:K22" si="3">B18*F18</f>
        <v>6</v>
      </c>
      <c r="L18" s="2">
        <f t="shared" ref="L18:L22" si="4">B18*G18</f>
        <v>19.799999999999997</v>
      </c>
    </row>
    <row r="19" spans="1:12" x14ac:dyDescent="0.25">
      <c r="A19" s="2" t="s">
        <v>26</v>
      </c>
      <c r="B19" s="2">
        <v>5</v>
      </c>
      <c r="C19" s="2">
        <v>11.4</v>
      </c>
      <c r="D19" s="2">
        <v>0.87</v>
      </c>
      <c r="E19" s="2">
        <v>108</v>
      </c>
      <c r="F19" s="2">
        <v>1.25</v>
      </c>
      <c r="G19" s="2">
        <v>4.5</v>
      </c>
      <c r="H19" s="2">
        <f t="shared" si="0"/>
        <v>57</v>
      </c>
      <c r="I19" s="2">
        <f t="shared" si="1"/>
        <v>4.3499999999999996</v>
      </c>
      <c r="J19" s="2">
        <f t="shared" si="2"/>
        <v>540</v>
      </c>
      <c r="K19" s="2">
        <f t="shared" si="3"/>
        <v>6.25</v>
      </c>
      <c r="L19" s="2">
        <f t="shared" si="4"/>
        <v>22.5</v>
      </c>
    </row>
    <row r="20" spans="1:12" x14ac:dyDescent="0.25">
      <c r="A20" s="2" t="s">
        <v>27</v>
      </c>
      <c r="B20" s="2"/>
      <c r="C20" s="2">
        <v>12.1</v>
      </c>
      <c r="D20" s="2">
        <v>0.87</v>
      </c>
      <c r="E20" s="2">
        <v>447</v>
      </c>
      <c r="F20" s="2">
        <v>2.7</v>
      </c>
      <c r="G20" s="2">
        <v>6.6</v>
      </c>
      <c r="H20" s="2">
        <f t="shared" si="0"/>
        <v>0</v>
      </c>
      <c r="I20" s="2">
        <f t="shared" si="1"/>
        <v>0</v>
      </c>
      <c r="J20" s="2">
        <f t="shared" si="2"/>
        <v>0</v>
      </c>
      <c r="K20" s="2">
        <f t="shared" si="3"/>
        <v>0</v>
      </c>
      <c r="L20" s="2">
        <f t="shared" si="4"/>
        <v>0</v>
      </c>
    </row>
    <row r="21" spans="1:12" x14ac:dyDescent="0.25">
      <c r="A21" s="2" t="s">
        <v>30</v>
      </c>
      <c r="B21" s="2"/>
      <c r="C21" s="2">
        <v>10.44</v>
      </c>
      <c r="D21" s="2">
        <v>0.87</v>
      </c>
      <c r="E21" s="2">
        <v>360</v>
      </c>
      <c r="F21" s="2">
        <v>5.9</v>
      </c>
      <c r="G21" s="2">
        <v>12.9</v>
      </c>
      <c r="H21" s="2">
        <f t="shared" si="0"/>
        <v>0</v>
      </c>
      <c r="I21" s="2">
        <f t="shared" si="1"/>
        <v>0</v>
      </c>
      <c r="J21" s="2">
        <f t="shared" si="2"/>
        <v>0</v>
      </c>
      <c r="K21" s="2">
        <f t="shared" si="3"/>
        <v>0</v>
      </c>
      <c r="L21" s="2">
        <f t="shared" si="4"/>
        <v>0</v>
      </c>
    </row>
    <row r="22" spans="1:12" x14ac:dyDescent="0.25">
      <c r="A22" s="2" t="s">
        <v>37</v>
      </c>
      <c r="B22" s="2"/>
      <c r="C22" s="2"/>
      <c r="D22" s="2"/>
      <c r="E22" s="2"/>
      <c r="F22" s="2">
        <v>370</v>
      </c>
      <c r="G22" s="2">
        <v>1.8</v>
      </c>
      <c r="H22" s="2">
        <f t="shared" si="0"/>
        <v>0</v>
      </c>
      <c r="I22" s="2">
        <f t="shared" si="1"/>
        <v>0</v>
      </c>
      <c r="J22" s="2">
        <f t="shared" si="2"/>
        <v>0</v>
      </c>
      <c r="K22" s="2">
        <f t="shared" si="3"/>
        <v>0</v>
      </c>
      <c r="L22" s="2">
        <f t="shared" si="4"/>
        <v>0</v>
      </c>
    </row>
    <row r="23" spans="1:12" x14ac:dyDescent="0.25">
      <c r="A23" s="2"/>
      <c r="B23" s="2"/>
      <c r="C23" s="2"/>
      <c r="D23" s="2"/>
      <c r="E23" s="2"/>
      <c r="F23" s="2"/>
      <c r="G23" s="2"/>
      <c r="H23" s="2">
        <f t="shared" si="0"/>
        <v>0</v>
      </c>
      <c r="I23" s="2">
        <f t="shared" si="1"/>
        <v>0</v>
      </c>
      <c r="J23" s="2">
        <f t="shared" si="2"/>
        <v>0</v>
      </c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>
        <f t="shared" si="0"/>
        <v>0</v>
      </c>
      <c r="I24" s="2">
        <f t="shared" si="1"/>
        <v>0</v>
      </c>
      <c r="J24" s="2">
        <f t="shared" si="2"/>
        <v>0</v>
      </c>
      <c r="K24" s="2"/>
      <c r="L24" s="2"/>
    </row>
    <row r="25" spans="1:12" x14ac:dyDescent="0.25">
      <c r="A25" s="2" t="s">
        <v>23</v>
      </c>
      <c r="B25" s="2"/>
      <c r="C25" s="2"/>
      <c r="D25" s="2"/>
      <c r="E25" s="2"/>
      <c r="F25" s="2"/>
      <c r="G25" s="2"/>
      <c r="H25" s="3">
        <f>SUM(H17:H24)</f>
        <v>130.4</v>
      </c>
      <c r="I25" s="3">
        <f>SUM(I17:I24)</f>
        <v>15.159999999999998</v>
      </c>
      <c r="J25" s="3">
        <f>SUM(J17:J24)</f>
        <v>1642</v>
      </c>
      <c r="K25" s="9">
        <f>SUM(K17:K24)</f>
        <v>95.25</v>
      </c>
      <c r="L25" s="9">
        <f>SUM(L17:L24)</f>
        <v>62.3</v>
      </c>
    </row>
    <row r="26" spans="1:12" x14ac:dyDescent="0.25">
      <c r="K26" t="s">
        <v>35</v>
      </c>
      <c r="L26" t="s">
        <v>36</v>
      </c>
    </row>
    <row r="27" spans="1:12" x14ac:dyDescent="0.25">
      <c r="J27" t="s">
        <v>34</v>
      </c>
      <c r="K27" t="s">
        <v>38</v>
      </c>
      <c r="L27">
        <f>K25/L25</f>
        <v>1.528892455858748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B20" sqref="B20"/>
    </sheetView>
  </sheetViews>
  <sheetFormatPr defaultRowHeight="15" x14ac:dyDescent="0.25"/>
  <cols>
    <col min="1" max="1" width="15.28515625" customWidth="1"/>
  </cols>
  <sheetData>
    <row r="1" spans="1:12" ht="18.75" x14ac:dyDescent="0.3">
      <c r="A1" s="4" t="s">
        <v>42</v>
      </c>
    </row>
    <row r="2" spans="1:12" x14ac:dyDescent="0.25">
      <c r="A2" s="5" t="s">
        <v>0</v>
      </c>
      <c r="B2" s="5" t="s">
        <v>1</v>
      </c>
      <c r="C2" s="5" t="s">
        <v>2</v>
      </c>
      <c r="E2" t="s">
        <v>3</v>
      </c>
      <c r="F2" t="s">
        <v>4</v>
      </c>
      <c r="G2" t="s">
        <v>5</v>
      </c>
      <c r="I2" t="s">
        <v>10</v>
      </c>
      <c r="J2" s="7" t="s">
        <v>11</v>
      </c>
    </row>
    <row r="3" spans="1:12" x14ac:dyDescent="0.25">
      <c r="A3" s="6">
        <v>530</v>
      </c>
      <c r="B3" s="6">
        <v>30</v>
      </c>
      <c r="C3" s="6">
        <v>8</v>
      </c>
      <c r="F3" s="1">
        <v>5.2</v>
      </c>
      <c r="G3" s="1">
        <v>3.44</v>
      </c>
      <c r="I3">
        <f>ROUND(B7/A10,1)</f>
        <v>6.9</v>
      </c>
      <c r="J3" s="8">
        <v>13</v>
      </c>
    </row>
    <row r="5" spans="1:12" x14ac:dyDescent="0.25">
      <c r="A5" t="s">
        <v>6</v>
      </c>
      <c r="B5">
        <f>0.293*POWER(A3,0.75)</f>
        <v>32.364918859334026</v>
      </c>
    </row>
    <row r="6" spans="1:12" x14ac:dyDescent="0.25">
      <c r="A6" t="s">
        <v>7</v>
      </c>
      <c r="B6">
        <f>1.05+(0.38*F3)+(0.21*G3)</f>
        <v>3.7484000000000002</v>
      </c>
      <c r="C6">
        <f>B6*C3</f>
        <v>29.987200000000001</v>
      </c>
    </row>
    <row r="7" spans="1:12" x14ac:dyDescent="0.25">
      <c r="A7" t="s">
        <v>8</v>
      </c>
      <c r="B7">
        <f>ROUND((B5+C6)*1.6,0)</f>
        <v>100</v>
      </c>
    </row>
    <row r="9" spans="1:12" x14ac:dyDescent="0.25">
      <c r="A9" t="s">
        <v>9</v>
      </c>
    </row>
    <row r="10" spans="1:12" x14ac:dyDescent="0.25">
      <c r="A10">
        <f>(0.372*C3*F3/4+0.0968*POWER(A3,0.75))*(1-POWER(2.718,(-0.192*(B3+3.67))))</f>
        <v>14.538678573356197</v>
      </c>
    </row>
    <row r="12" spans="1:12" x14ac:dyDescent="0.25">
      <c r="A12" t="s">
        <v>12</v>
      </c>
      <c r="C12" t="s">
        <v>29</v>
      </c>
    </row>
    <row r="13" spans="1:12" x14ac:dyDescent="0.25">
      <c r="A13">
        <f>((C3*10*G3*0.95)/0.35)+ ((0.01*(1000*A10))+(2.75*A3^0.5)+(0.2* A3^0.6))/0.34</f>
        <v>1386.1428754450621</v>
      </c>
      <c r="C13">
        <f>((C3*10*G3*0.95)/0.34)+ (A3^0.75*3.14)*1.7</f>
        <v>1358.5791862696497</v>
      </c>
    </row>
    <row r="15" spans="1:12" x14ac:dyDescent="0.25">
      <c r="A15" t="s">
        <v>13</v>
      </c>
      <c r="H15" t="s">
        <v>8</v>
      </c>
      <c r="I15" t="s">
        <v>16</v>
      </c>
      <c r="J15" t="s">
        <v>20</v>
      </c>
      <c r="K15" t="s">
        <v>32</v>
      </c>
      <c r="L15" t="s">
        <v>33</v>
      </c>
    </row>
    <row r="16" spans="1:12" x14ac:dyDescent="0.25">
      <c r="A16" s="2" t="s">
        <v>14</v>
      </c>
      <c r="B16" s="2" t="s">
        <v>17</v>
      </c>
      <c r="C16" s="2" t="s">
        <v>15</v>
      </c>
      <c r="D16" s="2" t="s">
        <v>22</v>
      </c>
      <c r="E16" s="2" t="s">
        <v>21</v>
      </c>
      <c r="F16" s="2" t="s">
        <v>18</v>
      </c>
      <c r="G16" s="2" t="s">
        <v>19</v>
      </c>
      <c r="H16" s="3">
        <f>B7</f>
        <v>100</v>
      </c>
      <c r="I16" s="3">
        <f>ROUND(A10,1)</f>
        <v>14.5</v>
      </c>
      <c r="J16" s="3">
        <f>ROUND(C13,0)</f>
        <v>1359</v>
      </c>
      <c r="K16" s="2">
        <v>118</v>
      </c>
      <c r="L16" s="2">
        <v>75</v>
      </c>
    </row>
    <row r="17" spans="1:12" x14ac:dyDescent="0.25">
      <c r="A17" s="2" t="s">
        <v>24</v>
      </c>
      <c r="B17" s="2">
        <v>10</v>
      </c>
      <c r="C17" s="2">
        <v>5</v>
      </c>
      <c r="D17" s="2">
        <v>0.82</v>
      </c>
      <c r="E17" s="2">
        <v>70</v>
      </c>
      <c r="F17" s="2">
        <v>8.3000000000000007</v>
      </c>
      <c r="G17" s="2">
        <v>2</v>
      </c>
      <c r="H17" s="2">
        <f>B17*C17</f>
        <v>50</v>
      </c>
      <c r="I17" s="2">
        <f>B17*D17</f>
        <v>8.1999999999999993</v>
      </c>
      <c r="J17" s="2">
        <f>B17*E17</f>
        <v>700</v>
      </c>
      <c r="K17" s="2">
        <f>B17*F17</f>
        <v>83</v>
      </c>
      <c r="L17" s="2">
        <f>B17*G17</f>
        <v>20</v>
      </c>
    </row>
    <row r="18" spans="1:12" x14ac:dyDescent="0.25">
      <c r="A18" s="2" t="s">
        <v>25</v>
      </c>
      <c r="B18" s="2">
        <v>3</v>
      </c>
      <c r="C18" s="2">
        <v>7.8</v>
      </c>
      <c r="D18" s="2">
        <v>0.87</v>
      </c>
      <c r="E18" s="2">
        <v>134</v>
      </c>
      <c r="F18" s="2">
        <v>2</v>
      </c>
      <c r="G18" s="2">
        <v>6.6</v>
      </c>
      <c r="H18" s="2">
        <f t="shared" ref="H18:H24" si="0">B18*C18</f>
        <v>23.4</v>
      </c>
      <c r="I18" s="2">
        <f t="shared" ref="I18:I24" si="1">B18*D18</f>
        <v>2.61</v>
      </c>
      <c r="J18" s="2">
        <f t="shared" ref="J18:J24" si="2">B18*E18</f>
        <v>402</v>
      </c>
      <c r="K18" s="2">
        <f t="shared" ref="K18:K22" si="3">B18*F18</f>
        <v>6</v>
      </c>
      <c r="L18" s="2">
        <f t="shared" ref="L18:L22" si="4">B18*G18</f>
        <v>19.799999999999997</v>
      </c>
    </row>
    <row r="19" spans="1:12" x14ac:dyDescent="0.25">
      <c r="A19" s="2" t="s">
        <v>26</v>
      </c>
      <c r="B19" s="2">
        <v>3</v>
      </c>
      <c r="C19" s="2">
        <v>11.4</v>
      </c>
      <c r="D19" s="2">
        <v>0.87</v>
      </c>
      <c r="E19" s="2">
        <v>108</v>
      </c>
      <c r="F19" s="2">
        <v>1.25</v>
      </c>
      <c r="G19" s="2">
        <v>4.5</v>
      </c>
      <c r="H19" s="2">
        <f t="shared" si="0"/>
        <v>34.200000000000003</v>
      </c>
      <c r="I19" s="2">
        <f t="shared" si="1"/>
        <v>2.61</v>
      </c>
      <c r="J19" s="2">
        <f t="shared" si="2"/>
        <v>324</v>
      </c>
      <c r="K19" s="2">
        <f t="shared" si="3"/>
        <v>3.75</v>
      </c>
      <c r="L19" s="2">
        <f t="shared" si="4"/>
        <v>13.5</v>
      </c>
    </row>
    <row r="20" spans="1:12" x14ac:dyDescent="0.25">
      <c r="A20" s="2" t="s">
        <v>27</v>
      </c>
      <c r="B20" s="2"/>
      <c r="C20" s="2">
        <v>12.1</v>
      </c>
      <c r="D20" s="2">
        <v>0.87</v>
      </c>
      <c r="E20" s="2">
        <v>447</v>
      </c>
      <c r="F20" s="2">
        <v>2.7</v>
      </c>
      <c r="G20" s="2">
        <v>6.6</v>
      </c>
      <c r="H20" s="2">
        <f t="shared" si="0"/>
        <v>0</v>
      </c>
      <c r="I20" s="2">
        <f t="shared" si="1"/>
        <v>0</v>
      </c>
      <c r="J20" s="2">
        <f t="shared" si="2"/>
        <v>0</v>
      </c>
      <c r="K20" s="2">
        <f t="shared" si="3"/>
        <v>0</v>
      </c>
      <c r="L20" s="2">
        <f t="shared" si="4"/>
        <v>0</v>
      </c>
    </row>
    <row r="21" spans="1:12" x14ac:dyDescent="0.25">
      <c r="A21" s="2" t="s">
        <v>30</v>
      </c>
      <c r="B21" s="2">
        <v>0.5</v>
      </c>
      <c r="C21" s="2">
        <v>10.44</v>
      </c>
      <c r="D21" s="2">
        <v>0.87</v>
      </c>
      <c r="E21" s="2">
        <v>360</v>
      </c>
      <c r="F21" s="2">
        <v>5.9</v>
      </c>
      <c r="G21" s="2">
        <v>12.9</v>
      </c>
      <c r="H21" s="2">
        <f t="shared" si="0"/>
        <v>5.22</v>
      </c>
      <c r="I21" s="2">
        <f t="shared" si="1"/>
        <v>0.435</v>
      </c>
      <c r="J21" s="2">
        <f t="shared" si="2"/>
        <v>180</v>
      </c>
      <c r="K21" s="2">
        <f t="shared" si="3"/>
        <v>2.95</v>
      </c>
      <c r="L21" s="2">
        <f t="shared" si="4"/>
        <v>6.45</v>
      </c>
    </row>
    <row r="22" spans="1:12" x14ac:dyDescent="0.25">
      <c r="A22" s="2" t="s">
        <v>37</v>
      </c>
      <c r="B22" s="2">
        <v>0.06</v>
      </c>
      <c r="C22" s="2"/>
      <c r="D22" s="2"/>
      <c r="E22" s="2"/>
      <c r="F22" s="2">
        <v>370</v>
      </c>
      <c r="G22" s="2">
        <v>1.8</v>
      </c>
      <c r="H22" s="2">
        <f t="shared" si="0"/>
        <v>0</v>
      </c>
      <c r="I22" s="2">
        <f t="shared" si="1"/>
        <v>0</v>
      </c>
      <c r="J22" s="2">
        <f t="shared" si="2"/>
        <v>0</v>
      </c>
      <c r="K22" s="2">
        <f t="shared" si="3"/>
        <v>22.2</v>
      </c>
      <c r="L22" s="2">
        <f t="shared" si="4"/>
        <v>0.108</v>
      </c>
    </row>
    <row r="23" spans="1:12" x14ac:dyDescent="0.25">
      <c r="A23" s="2"/>
      <c r="B23" s="2"/>
      <c r="C23" s="2"/>
      <c r="D23" s="2"/>
      <c r="E23" s="2"/>
      <c r="F23" s="2"/>
      <c r="G23" s="2"/>
      <c r="H23" s="2">
        <f t="shared" si="0"/>
        <v>0</v>
      </c>
      <c r="I23" s="2">
        <f t="shared" si="1"/>
        <v>0</v>
      </c>
      <c r="J23" s="2">
        <f t="shared" si="2"/>
        <v>0</v>
      </c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>
        <f t="shared" si="0"/>
        <v>0</v>
      </c>
      <c r="I24" s="2">
        <f t="shared" si="1"/>
        <v>0</v>
      </c>
      <c r="J24" s="2">
        <f t="shared" si="2"/>
        <v>0</v>
      </c>
      <c r="K24" s="2"/>
      <c r="L24" s="2"/>
    </row>
    <row r="25" spans="1:12" x14ac:dyDescent="0.25">
      <c r="A25" s="2" t="s">
        <v>23</v>
      </c>
      <c r="B25" s="2"/>
      <c r="C25" s="2"/>
      <c r="D25" s="2"/>
      <c r="E25" s="2"/>
      <c r="F25" s="2"/>
      <c r="G25" s="2"/>
      <c r="H25" s="3">
        <f>SUM(H17:H24)</f>
        <v>112.82000000000001</v>
      </c>
      <c r="I25" s="3">
        <f>SUM(I17:I24)</f>
        <v>13.854999999999999</v>
      </c>
      <c r="J25" s="3">
        <f>SUM(J17:J24)</f>
        <v>1606</v>
      </c>
      <c r="K25" s="9">
        <f>SUM(K17:K24)</f>
        <v>117.9</v>
      </c>
      <c r="L25" s="9">
        <f>SUM(L17:L24)</f>
        <v>59.857999999999997</v>
      </c>
    </row>
    <row r="26" spans="1:12" x14ac:dyDescent="0.25">
      <c r="K26" t="s">
        <v>35</v>
      </c>
      <c r="L26" t="s">
        <v>36</v>
      </c>
    </row>
    <row r="27" spans="1:12" x14ac:dyDescent="0.25">
      <c r="J27" t="s">
        <v>34</v>
      </c>
      <c r="K27" t="s">
        <v>38</v>
      </c>
      <c r="L27">
        <f>K25/L25</f>
        <v>1.9696615322930939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topLeftCell="A11" workbookViewId="0">
      <selection activeCell="N25" sqref="N25:Q25"/>
    </sheetView>
  </sheetViews>
  <sheetFormatPr defaultRowHeight="15" x14ac:dyDescent="0.25"/>
  <sheetData>
    <row r="1" spans="1:29" ht="18.75" x14ac:dyDescent="0.3">
      <c r="A1" s="4" t="s">
        <v>43</v>
      </c>
    </row>
    <row r="2" spans="1:29" x14ac:dyDescent="0.25">
      <c r="A2" s="5" t="s">
        <v>0</v>
      </c>
      <c r="B2" s="5" t="s">
        <v>1</v>
      </c>
      <c r="C2" s="5" t="s">
        <v>2</v>
      </c>
      <c r="E2" t="s">
        <v>3</v>
      </c>
      <c r="F2" t="s">
        <v>4</v>
      </c>
      <c r="G2" t="s">
        <v>5</v>
      </c>
      <c r="I2" t="s">
        <v>10</v>
      </c>
      <c r="J2" s="7" t="s">
        <v>11</v>
      </c>
    </row>
    <row r="3" spans="1:29" x14ac:dyDescent="0.25">
      <c r="A3" s="6">
        <v>565</v>
      </c>
      <c r="B3" s="6">
        <v>5</v>
      </c>
      <c r="C3" s="6">
        <v>20</v>
      </c>
      <c r="F3" s="1">
        <v>5.2</v>
      </c>
      <c r="G3" s="1">
        <v>3.44</v>
      </c>
      <c r="I3">
        <f>ROUND(B7/A10,1)</f>
        <v>10.3</v>
      </c>
      <c r="J3" s="8">
        <v>13</v>
      </c>
    </row>
    <row r="5" spans="1:29" x14ac:dyDescent="0.25">
      <c r="A5" t="s">
        <v>6</v>
      </c>
      <c r="B5">
        <f>0.293*POWER(A3,0.75)</f>
        <v>33.955017311248334</v>
      </c>
    </row>
    <row r="6" spans="1:29" x14ac:dyDescent="0.25">
      <c r="A6" t="s">
        <v>7</v>
      </c>
      <c r="B6">
        <f>1.05+(0.38*F3)+(0.21*G3)</f>
        <v>3.7484000000000002</v>
      </c>
      <c r="C6">
        <f>B6*C3</f>
        <v>74.968000000000004</v>
      </c>
    </row>
    <row r="7" spans="1:29" x14ac:dyDescent="0.25">
      <c r="A7" t="s">
        <v>8</v>
      </c>
      <c r="B7">
        <f>ROUND((B5+C6)*1.6,0)</f>
        <v>174</v>
      </c>
    </row>
    <row r="9" spans="1:29" x14ac:dyDescent="0.25">
      <c r="A9" t="s">
        <v>9</v>
      </c>
    </row>
    <row r="10" spans="1:29" x14ac:dyDescent="0.25">
      <c r="A10">
        <f>(0.372*C3*F3/4+0.0968*POWER(A3,0.75))*(1-POWER(2.718,(-0.192*(B3+3.67))))</f>
        <v>16.935623297036564</v>
      </c>
    </row>
    <row r="12" spans="1:29" x14ac:dyDescent="0.25">
      <c r="A12" t="s">
        <v>12</v>
      </c>
      <c r="C12" t="s">
        <v>29</v>
      </c>
    </row>
    <row r="13" spans="1:29" ht="15.75" thickBot="1" x14ac:dyDescent="0.3">
      <c r="A13">
        <f>((C3*10*G3*0.95)/0.35)+ ((0.01*(1000*A10))+(2.75*A3^0.5)+(0.2* A3^0.6))/0.34</f>
        <v>2584.140268518935</v>
      </c>
      <c r="C13">
        <f>((C3*10*G3*0.95)/0.34)+ (A3^0.75*3.14)*1.7</f>
        <v>2540.9600483691111</v>
      </c>
    </row>
    <row r="14" spans="1:29" x14ac:dyDescent="0.25">
      <c r="Y14" s="22" t="s">
        <v>44</v>
      </c>
      <c r="Z14" s="23"/>
      <c r="AA14" s="23"/>
      <c r="AB14" s="23"/>
      <c r="AC14" s="24"/>
    </row>
    <row r="15" spans="1:29" ht="15.75" thickBot="1" x14ac:dyDescent="0.3">
      <c r="A15" t="s">
        <v>13</v>
      </c>
      <c r="H15" t="s">
        <v>8</v>
      </c>
      <c r="I15" t="s">
        <v>16</v>
      </c>
      <c r="J15" t="s">
        <v>20</v>
      </c>
      <c r="K15" t="s">
        <v>32</v>
      </c>
      <c r="L15" t="s">
        <v>33</v>
      </c>
      <c r="N15" t="s">
        <v>45</v>
      </c>
      <c r="Q15" t="s">
        <v>46</v>
      </c>
      <c r="Y15" s="16">
        <v>1</v>
      </c>
      <c r="Z15" s="17">
        <v>2</v>
      </c>
      <c r="AA15" s="17">
        <v>3</v>
      </c>
      <c r="AB15" s="17">
        <v>4</v>
      </c>
      <c r="AC15" s="18">
        <v>5</v>
      </c>
    </row>
    <row r="16" spans="1:29" x14ac:dyDescent="0.25">
      <c r="A16" s="2" t="s">
        <v>14</v>
      </c>
      <c r="B16" s="2" t="s">
        <v>17</v>
      </c>
      <c r="C16" s="2" t="s">
        <v>15</v>
      </c>
      <c r="D16" s="2" t="s">
        <v>22</v>
      </c>
      <c r="E16" s="2" t="s">
        <v>21</v>
      </c>
      <c r="F16" s="2" t="s">
        <v>18</v>
      </c>
      <c r="G16" s="2" t="s">
        <v>19</v>
      </c>
      <c r="H16" s="3">
        <f>B7</f>
        <v>174</v>
      </c>
      <c r="I16" s="3">
        <f>ROUND(A10,1)</f>
        <v>16.899999999999999</v>
      </c>
      <c r="J16" s="3">
        <f>ROUND(C13,0)</f>
        <v>2541</v>
      </c>
      <c r="K16" s="2">
        <v>118</v>
      </c>
      <c r="L16" s="2">
        <v>75</v>
      </c>
      <c r="N16">
        <f>I25*0.24</f>
        <v>4.8671999999999995</v>
      </c>
      <c r="O16">
        <f>I25*0.26</f>
        <v>5.2727999999999993</v>
      </c>
      <c r="Q16">
        <f>I25*0.06</f>
        <v>1.2167999999999999</v>
      </c>
      <c r="R16">
        <f>I25*0.07</f>
        <v>1.4196</v>
      </c>
      <c r="Y16" s="15"/>
      <c r="Z16" s="15"/>
      <c r="AA16" s="15"/>
      <c r="AB16" s="15"/>
      <c r="AC16" s="15"/>
    </row>
    <row r="17" spans="1:29" x14ac:dyDescent="0.25">
      <c r="A17" s="2" t="s">
        <v>24</v>
      </c>
      <c r="B17" s="2">
        <v>12</v>
      </c>
      <c r="C17" s="2">
        <v>5</v>
      </c>
      <c r="D17" s="2">
        <v>0.82</v>
      </c>
      <c r="E17" s="2">
        <v>70</v>
      </c>
      <c r="F17" s="2">
        <v>8.3000000000000007</v>
      </c>
      <c r="G17" s="2">
        <v>2</v>
      </c>
      <c r="H17" s="2">
        <f>B17*C17</f>
        <v>60</v>
      </c>
      <c r="I17" s="2">
        <f>B17*D17</f>
        <v>9.84</v>
      </c>
      <c r="J17" s="2">
        <f>B17*E17</f>
        <v>840</v>
      </c>
      <c r="K17" s="2">
        <f>B17*F17</f>
        <v>99.600000000000009</v>
      </c>
      <c r="L17" s="2">
        <f>B17*G17</f>
        <v>24</v>
      </c>
      <c r="M17">
        <v>0.01</v>
      </c>
      <c r="N17">
        <f>B17*M17</f>
        <v>0.12</v>
      </c>
      <c r="Y17" s="2"/>
      <c r="Z17" s="2"/>
      <c r="AA17" s="2"/>
      <c r="AB17" s="2"/>
      <c r="AC17" s="2"/>
    </row>
    <row r="18" spans="1:29" s="20" customFormat="1" x14ac:dyDescent="0.25">
      <c r="A18" s="19" t="s">
        <v>25</v>
      </c>
      <c r="B18" s="19">
        <v>6</v>
      </c>
      <c r="C18" s="19">
        <v>7.8</v>
      </c>
      <c r="D18" s="19">
        <v>0.87</v>
      </c>
      <c r="E18" s="19">
        <v>134</v>
      </c>
      <c r="F18" s="19">
        <v>2</v>
      </c>
      <c r="G18" s="19">
        <v>6.6</v>
      </c>
      <c r="H18" s="19">
        <f t="shared" ref="H18:H24" si="0">B18*C18</f>
        <v>46.8</v>
      </c>
      <c r="I18" s="19">
        <f t="shared" ref="I18:I24" si="1">B18*D18</f>
        <v>5.22</v>
      </c>
      <c r="J18" s="19">
        <f t="shared" ref="J18:J24" si="2">B18*E18</f>
        <v>804</v>
      </c>
      <c r="K18" s="19">
        <f t="shared" ref="K18:K22" si="3">B18*F18</f>
        <v>12</v>
      </c>
      <c r="L18" s="19">
        <f t="shared" ref="L18:L22" si="4">B18*G18</f>
        <v>39.599999999999994</v>
      </c>
      <c r="M18" s="20">
        <v>0.38400000000000001</v>
      </c>
      <c r="N18">
        <f t="shared" ref="N18:N22" si="5">B18*M18</f>
        <v>2.3040000000000003</v>
      </c>
      <c r="P18" s="20">
        <v>0.14000000000000001</v>
      </c>
      <c r="Q18" s="20">
        <f>B18*P18</f>
        <v>0.84000000000000008</v>
      </c>
      <c r="Y18" s="19">
        <v>2</v>
      </c>
      <c r="Z18" s="19"/>
      <c r="AA18" s="19">
        <v>2</v>
      </c>
      <c r="AB18" s="19">
        <v>2</v>
      </c>
      <c r="AC18" s="19"/>
    </row>
    <row r="19" spans="1:29" x14ac:dyDescent="0.25">
      <c r="A19" s="2" t="s">
        <v>26</v>
      </c>
      <c r="B19" s="2">
        <v>5</v>
      </c>
      <c r="C19" s="2">
        <v>11.4</v>
      </c>
      <c r="D19" s="2">
        <v>0.87</v>
      </c>
      <c r="E19" s="2">
        <v>108</v>
      </c>
      <c r="F19" s="2">
        <v>1.25</v>
      </c>
      <c r="G19" s="2">
        <v>4.5</v>
      </c>
      <c r="H19" s="2">
        <f t="shared" si="0"/>
        <v>57</v>
      </c>
      <c r="I19" s="2">
        <f t="shared" si="1"/>
        <v>4.3499999999999996</v>
      </c>
      <c r="J19" s="2">
        <f t="shared" si="2"/>
        <v>540</v>
      </c>
      <c r="K19" s="2">
        <f t="shared" si="3"/>
        <v>6.25</v>
      </c>
      <c r="L19" s="2">
        <f t="shared" si="4"/>
        <v>22.5</v>
      </c>
      <c r="M19">
        <v>0.52</v>
      </c>
      <c r="N19">
        <f t="shared" si="5"/>
        <v>2.6</v>
      </c>
      <c r="P19">
        <v>2.1000000000000001E-2</v>
      </c>
      <c r="Q19">
        <f>B19*P19</f>
        <v>0.10500000000000001</v>
      </c>
      <c r="Y19" s="2"/>
      <c r="Z19" s="2">
        <v>2.5</v>
      </c>
      <c r="AA19" s="2"/>
      <c r="AB19" s="2"/>
      <c r="AC19" s="2">
        <v>2.5</v>
      </c>
    </row>
    <row r="20" spans="1:29" s="20" customFormat="1" x14ac:dyDescent="0.25">
      <c r="A20" s="19" t="s">
        <v>27</v>
      </c>
      <c r="B20" s="19">
        <v>1</v>
      </c>
      <c r="C20" s="19">
        <v>12.1</v>
      </c>
      <c r="D20" s="19">
        <v>0.87</v>
      </c>
      <c r="E20" s="19">
        <v>447</v>
      </c>
      <c r="F20" s="19">
        <v>2.7</v>
      </c>
      <c r="G20" s="19">
        <v>6.6</v>
      </c>
      <c r="H20" s="19">
        <f t="shared" si="0"/>
        <v>12.1</v>
      </c>
      <c r="I20" s="19">
        <f t="shared" si="1"/>
        <v>0.87</v>
      </c>
      <c r="J20" s="19">
        <f t="shared" si="2"/>
        <v>447</v>
      </c>
      <c r="K20" s="19">
        <f t="shared" si="3"/>
        <v>2.7</v>
      </c>
      <c r="L20" s="19">
        <f t="shared" si="4"/>
        <v>6.6</v>
      </c>
      <c r="M20" s="20">
        <v>1.7999999999999999E-2</v>
      </c>
      <c r="N20">
        <f t="shared" si="5"/>
        <v>1.7999999999999999E-2</v>
      </c>
      <c r="P20" s="20">
        <v>9.5000000000000001E-2</v>
      </c>
      <c r="Q20">
        <f>B20*P20</f>
        <v>9.5000000000000001E-2</v>
      </c>
      <c r="Y20" s="19">
        <v>0.5</v>
      </c>
      <c r="Z20" s="19"/>
      <c r="AA20" s="19"/>
      <c r="AB20" s="19">
        <v>0.5</v>
      </c>
      <c r="AC20" s="19"/>
    </row>
    <row r="21" spans="1:29" x14ac:dyDescent="0.25">
      <c r="A21" s="2" t="s">
        <v>30</v>
      </c>
      <c r="B21" s="2"/>
      <c r="C21" s="2">
        <v>10.44</v>
      </c>
      <c r="D21" s="2">
        <v>0.87</v>
      </c>
      <c r="E21" s="2">
        <v>360</v>
      </c>
      <c r="F21" s="2">
        <v>5.9</v>
      </c>
      <c r="G21" s="2">
        <v>12.9</v>
      </c>
      <c r="H21" s="2">
        <f t="shared" si="0"/>
        <v>0</v>
      </c>
      <c r="I21" s="2">
        <f t="shared" si="1"/>
        <v>0</v>
      </c>
      <c r="J21" s="2">
        <f t="shared" si="2"/>
        <v>0</v>
      </c>
      <c r="K21" s="2">
        <f t="shared" si="3"/>
        <v>0</v>
      </c>
      <c r="L21" s="2">
        <f t="shared" si="4"/>
        <v>0</v>
      </c>
      <c r="M21">
        <v>2.5000000000000001E-2</v>
      </c>
      <c r="N21">
        <f t="shared" si="5"/>
        <v>0</v>
      </c>
      <c r="P21">
        <v>6.2600000000000003E-2</v>
      </c>
      <c r="Q21">
        <f>B21*P21</f>
        <v>0</v>
      </c>
      <c r="Y21" s="2"/>
      <c r="Z21" s="2"/>
      <c r="AA21" s="2"/>
      <c r="AB21" s="2"/>
      <c r="AC21" s="2"/>
    </row>
    <row r="22" spans="1:29" x14ac:dyDescent="0.25">
      <c r="A22" s="2" t="s">
        <v>37</v>
      </c>
      <c r="B22" s="2">
        <v>0.1</v>
      </c>
      <c r="C22" s="2"/>
      <c r="D22" s="2"/>
      <c r="E22" s="2"/>
      <c r="F22" s="2">
        <v>370</v>
      </c>
      <c r="G22" s="2">
        <v>1.8</v>
      </c>
      <c r="H22" s="2">
        <f t="shared" si="0"/>
        <v>0</v>
      </c>
      <c r="I22" s="2">
        <f t="shared" si="1"/>
        <v>0</v>
      </c>
      <c r="J22" s="2">
        <f t="shared" si="2"/>
        <v>0</v>
      </c>
      <c r="K22" s="2">
        <f t="shared" si="3"/>
        <v>37</v>
      </c>
      <c r="L22" s="2">
        <f t="shared" si="4"/>
        <v>0.18000000000000002</v>
      </c>
      <c r="N22">
        <f t="shared" si="5"/>
        <v>0</v>
      </c>
      <c r="Y22" s="2"/>
      <c r="Z22" s="2"/>
      <c r="AA22" s="2"/>
      <c r="AB22" s="2"/>
      <c r="AC22" s="2"/>
    </row>
    <row r="23" spans="1:29" x14ac:dyDescent="0.25">
      <c r="A23" s="2"/>
      <c r="B23" s="2"/>
      <c r="C23" s="2"/>
      <c r="D23" s="2"/>
      <c r="E23" s="2"/>
      <c r="F23" s="2"/>
      <c r="G23" s="2"/>
      <c r="H23" s="2">
        <f t="shared" si="0"/>
        <v>0</v>
      </c>
      <c r="I23" s="2">
        <f t="shared" si="1"/>
        <v>0</v>
      </c>
      <c r="J23" s="2">
        <f t="shared" si="2"/>
        <v>0</v>
      </c>
      <c r="K23" s="2"/>
      <c r="L23" s="2"/>
      <c r="Y23" s="2"/>
      <c r="Z23" s="2"/>
      <c r="AA23" s="2"/>
      <c r="AB23" s="2"/>
      <c r="AC23" s="2"/>
    </row>
    <row r="24" spans="1:29" x14ac:dyDescent="0.25">
      <c r="A24" s="2"/>
      <c r="B24" s="2"/>
      <c r="C24" s="2"/>
      <c r="D24" s="2"/>
      <c r="E24" s="2"/>
      <c r="F24" s="2"/>
      <c r="G24" s="2"/>
      <c r="H24" s="2">
        <f t="shared" si="0"/>
        <v>0</v>
      </c>
      <c r="I24" s="2">
        <f t="shared" si="1"/>
        <v>0</v>
      </c>
      <c r="J24" s="2">
        <f t="shared" si="2"/>
        <v>0</v>
      </c>
      <c r="K24" s="2"/>
      <c r="L24" s="2"/>
      <c r="Y24" s="2"/>
      <c r="Z24" s="2"/>
      <c r="AA24" s="2"/>
      <c r="AB24" s="2"/>
      <c r="AC24" s="2"/>
    </row>
    <row r="25" spans="1:29" x14ac:dyDescent="0.25">
      <c r="A25" s="2" t="s">
        <v>23</v>
      </c>
      <c r="B25" s="2">
        <f>SUM(B18:B21)</f>
        <v>12</v>
      </c>
      <c r="C25" s="2"/>
      <c r="D25" s="2"/>
      <c r="E25" s="2"/>
      <c r="F25" s="2"/>
      <c r="G25" s="2"/>
      <c r="H25" s="3">
        <f>SUM(H17:H24)</f>
        <v>175.9</v>
      </c>
      <c r="I25" s="3">
        <f>SUM(I17:I24)</f>
        <v>20.279999999999998</v>
      </c>
      <c r="J25" s="3">
        <f>SUM(J17:J24)</f>
        <v>2631</v>
      </c>
      <c r="K25" s="9">
        <f>SUM(K17:K24)</f>
        <v>157.55000000000001</v>
      </c>
      <c r="L25" s="9">
        <f>SUM(L17:L24)</f>
        <v>92.88</v>
      </c>
      <c r="N25" s="21">
        <f>SUM(N17:N22)</f>
        <v>5.0420000000000007</v>
      </c>
      <c r="Q25">
        <f>SUM(Q17:Q23)</f>
        <v>1.04</v>
      </c>
    </row>
    <row r="26" spans="1:29" x14ac:dyDescent="0.25">
      <c r="K26" t="s">
        <v>35</v>
      </c>
      <c r="L26" t="s">
        <v>36</v>
      </c>
      <c r="Y26">
        <f>SUM(Y18:AC21)</f>
        <v>12</v>
      </c>
    </row>
    <row r="27" spans="1:29" x14ac:dyDescent="0.25">
      <c r="J27" t="s">
        <v>34</v>
      </c>
      <c r="K27" t="s">
        <v>38</v>
      </c>
      <c r="L27">
        <f>K25/L25</f>
        <v>1.6962747631352284</v>
      </c>
    </row>
    <row r="28" spans="1:29" x14ac:dyDescent="0.25">
      <c r="N28">
        <f>N16+Q16</f>
        <v>6.0839999999999996</v>
      </c>
      <c r="O28">
        <f>O16+R16</f>
        <v>6.6923999999999992</v>
      </c>
    </row>
    <row r="29" spans="1:29" x14ac:dyDescent="0.25">
      <c r="N29">
        <f>N25+Q25</f>
        <v>6.0820000000000007</v>
      </c>
    </row>
  </sheetData>
  <mergeCells count="1">
    <mergeCell ref="Y14:A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Астра</vt:lpstr>
      <vt:lpstr>Доча</vt:lpstr>
      <vt:lpstr>Яна</vt:lpstr>
      <vt:lpstr>Ноча</vt:lpstr>
      <vt:lpstr>Зоря</vt:lpstr>
      <vt:lpstr>Мая</vt:lpstr>
      <vt:lpstr>Уля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Пользователь</cp:lastModifiedBy>
  <dcterms:created xsi:type="dcterms:W3CDTF">2017-11-25T22:04:05Z</dcterms:created>
  <dcterms:modified xsi:type="dcterms:W3CDTF">2018-03-02T22:22:39Z</dcterms:modified>
</cp:coreProperties>
</file>