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1" i="1"/>
  <c r="E63"/>
  <c r="C63"/>
  <c r="E62"/>
  <c r="C62"/>
  <c r="E61"/>
  <c r="C61"/>
  <c r="E60"/>
  <c r="C60"/>
  <c r="G58"/>
  <c r="B54" l="1"/>
  <c r="B45"/>
  <c r="B27"/>
  <c r="B12"/>
  <c r="C39" s="1"/>
  <c r="C41" s="1"/>
  <c r="D6"/>
  <c r="B20" l="1"/>
  <c r="B21"/>
</calcChain>
</file>

<file path=xl/sharedStrings.xml><?xml version="1.0" encoding="utf-8"?>
<sst xmlns="http://schemas.openxmlformats.org/spreadsheetml/2006/main" count="65" uniqueCount="47">
  <si>
    <t xml:space="preserve">Двигатель ПД-10У </t>
  </si>
  <si>
    <t>Обороты мах</t>
  </si>
  <si>
    <t>Мощность</t>
  </si>
  <si>
    <t>кВТ</t>
  </si>
  <si>
    <t>об/мин</t>
  </si>
  <si>
    <t>л.с.</t>
  </si>
  <si>
    <t>м/с</t>
  </si>
  <si>
    <t>Диаметр пильных шкивов</t>
  </si>
  <si>
    <t>мм</t>
  </si>
  <si>
    <t>требуемая частота вращения вала двигателя</t>
  </si>
  <si>
    <t>n=60*1000*V/П*R</t>
  </si>
  <si>
    <t>Скорость подачи</t>
  </si>
  <si>
    <t xml:space="preserve">Диаметр ведущего шкива </t>
  </si>
  <si>
    <t>Скорость пилы  V</t>
  </si>
  <si>
    <r>
      <t>T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–крутящий момент на валу двигателя </t>
    </r>
  </si>
  <si>
    <t>H*mm</t>
  </si>
  <si>
    <t xml:space="preserve">Диаметр ведомого шкива 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</si>
  <si>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= d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∙ U</t>
    </r>
    <r>
      <rPr>
        <vertAlign val="subscript"/>
        <sz val="12"/>
        <color theme="1"/>
        <rFont val="Times New Roman"/>
        <family val="1"/>
        <charset val="204"/>
      </rPr>
      <t>РП</t>
    </r>
    <r>
      <rPr>
        <sz val="12"/>
        <color theme="1"/>
        <rFont val="Times New Roman"/>
        <family val="1"/>
        <charset val="204"/>
      </rPr>
      <t>∙ (1 - ε)</t>
    </r>
  </si>
  <si>
    <t>где ε – коэффициент скольжения, ε = 0,01…0,02</t>
  </si>
  <si>
    <r>
      <t>U</t>
    </r>
    <r>
      <rPr>
        <vertAlign val="subscript"/>
        <sz val="12"/>
        <color theme="1"/>
        <rFont val="Times New Roman"/>
        <family val="1"/>
        <charset val="204"/>
      </rPr>
      <t>РП</t>
    </r>
    <r>
      <rPr>
        <sz val="12"/>
        <color theme="1"/>
        <rFont val="Times New Roman"/>
        <family val="1"/>
        <charset val="204"/>
      </rPr>
      <t xml:space="preserve"> – передаточное число ременной передачи, равное:</t>
    </r>
  </si>
  <si>
    <t>тогда d2=</t>
  </si>
  <si>
    <t>Уточним передаточное отношение:</t>
  </si>
  <si>
    <t>Uпр=</t>
  </si>
  <si>
    <t>принимаем</t>
  </si>
  <si>
    <r>
      <t>Минимально допустимый d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= 90 мм. Берем d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= </t>
    </r>
  </si>
  <si>
    <t>Скорость ремня находим по формуле</t>
  </si>
  <si>
    <t>,</t>
  </si>
  <si>
    <t>[υ] – допустимая скорость. Так как ремень клиновой, то [υ] = 25 м/с.</t>
  </si>
  <si>
    <t>Y=</t>
  </si>
  <si>
    <t>d1=</t>
  </si>
  <si>
    <t>Т1=</t>
  </si>
  <si>
    <t>mm</t>
  </si>
  <si>
    <t>Номинальные расчетные диаметры шкивов dp должны соответствовать указанному ряду: 50; (53); 56; (60); 63; (67); 71; (75); 80; (85); 90; (95); 100; (106); 112; (118); 125; (132); 140; (150); 160; (170); 180; (190); 200; (212); 224; (236); 250; (265); 280; (300); 315; (335); 355; (375); 400; (425); 450; 475</t>
  </si>
  <si>
    <t>0,1МПа=100КПа=1кгс=1атм.</t>
  </si>
  <si>
    <t>Ленточные пилы"</t>
  </si>
  <si>
    <t>25 470-530</t>
  </si>
  <si>
    <t>32 590-660</t>
  </si>
  <si>
    <t>44 710-800</t>
  </si>
  <si>
    <t>50 950-1060</t>
  </si>
  <si>
    <t>см</t>
  </si>
  <si>
    <t xml:space="preserve">Диаметр поршня </t>
  </si>
  <si>
    <t>нижнее</t>
  </si>
  <si>
    <t>верхнее</t>
  </si>
  <si>
    <t>Площадь</t>
  </si>
  <si>
    <t>смКВ</t>
  </si>
  <si>
    <t>кг/см2 </t>
  </si>
  <si>
    <t>и умножаем на 2 (ветви)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</si>
</sst>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1"/>
  <sheetViews>
    <sheetView tabSelected="1" topLeftCell="A49" workbookViewId="0">
      <selection activeCell="E66" sqref="E66"/>
    </sheetView>
  </sheetViews>
  <sheetFormatPr defaultRowHeight="15.75"/>
  <cols>
    <col min="1" max="1" width="19.85546875" style="5" customWidth="1"/>
    <col min="2" max="16384" width="9.140625" style="5"/>
  </cols>
  <sheetData>
    <row r="2" spans="1:9">
      <c r="A2" s="5" t="s">
        <v>0</v>
      </c>
    </row>
    <row r="3" spans="1:9">
      <c r="F3" s="14" t="s">
        <v>13</v>
      </c>
      <c r="G3" s="14"/>
      <c r="H3" s="5" t="s">
        <v>6</v>
      </c>
      <c r="I3" s="6">
        <v>25</v>
      </c>
    </row>
    <row r="4" spans="1:9">
      <c r="A4" s="14" t="s">
        <v>1</v>
      </c>
      <c r="B4" s="14"/>
      <c r="C4" s="5" t="s">
        <v>4</v>
      </c>
      <c r="D4" s="6">
        <v>3500</v>
      </c>
      <c r="F4" s="5" t="s">
        <v>11</v>
      </c>
      <c r="H4" s="5" t="s">
        <v>6</v>
      </c>
      <c r="I4" s="5">
        <v>0.2</v>
      </c>
    </row>
    <row r="5" spans="1:9">
      <c r="A5" s="14" t="s">
        <v>2</v>
      </c>
      <c r="B5" s="14"/>
      <c r="C5" s="5" t="s">
        <v>3</v>
      </c>
      <c r="D5" s="6">
        <v>8</v>
      </c>
    </row>
    <row r="6" spans="1:9">
      <c r="A6" s="14" t="s">
        <v>2</v>
      </c>
      <c r="B6" s="14"/>
      <c r="C6" s="5" t="s">
        <v>5</v>
      </c>
      <c r="D6" s="6">
        <f>D5*1.34102</f>
        <v>10.728160000000001</v>
      </c>
    </row>
    <row r="7" spans="1:9">
      <c r="A7" s="14" t="s">
        <v>7</v>
      </c>
      <c r="B7" s="14"/>
      <c r="C7" s="5" t="s">
        <v>8</v>
      </c>
      <c r="D7" s="6">
        <v>560</v>
      </c>
    </row>
    <row r="10" spans="1:9">
      <c r="A10" s="14" t="s">
        <v>9</v>
      </c>
      <c r="B10" s="14"/>
      <c r="C10" s="14"/>
      <c r="D10" s="14"/>
      <c r="E10" s="14"/>
      <c r="F10" s="14"/>
      <c r="G10" s="14"/>
    </row>
    <row r="12" spans="1:9">
      <c r="A12" s="5" t="s">
        <v>10</v>
      </c>
      <c r="B12" s="5">
        <f>(60*1000*I3)/(3.14*(D7/2))</f>
        <v>1706.0964513193812</v>
      </c>
      <c r="C12" s="5" t="s">
        <v>4</v>
      </c>
    </row>
    <row r="13" spans="1:9">
      <c r="A13" s="5" t="s">
        <v>23</v>
      </c>
      <c r="B13" s="6">
        <v>2500</v>
      </c>
      <c r="C13" s="5" t="s">
        <v>4</v>
      </c>
    </row>
    <row r="14" spans="1:9">
      <c r="A14" s="15" t="s">
        <v>12</v>
      </c>
      <c r="B14" s="15"/>
      <c r="C14" s="15"/>
    </row>
    <row r="16" spans="1:9">
      <c r="A16" s="14"/>
    </row>
    <row r="17" spans="1:15">
      <c r="A17" s="14"/>
    </row>
    <row r="18" spans="1:15" ht="18.75">
      <c r="A18" s="15" t="s">
        <v>14</v>
      </c>
      <c r="B18" s="15"/>
      <c r="C18" s="15"/>
      <c r="D18" s="15"/>
    </row>
    <row r="19" spans="1:15">
      <c r="A19" s="2"/>
      <c r="B19" s="2"/>
      <c r="C19" s="2"/>
      <c r="D19" s="2"/>
    </row>
    <row r="20" spans="1:15">
      <c r="A20" s="5" t="s">
        <v>29</v>
      </c>
      <c r="B20" s="5">
        <f>10*3*(B27^(1/3))</f>
        <v>93.80697174076829</v>
      </c>
      <c r="C20" s="5" t="s">
        <v>31</v>
      </c>
    </row>
    <row r="21" spans="1:15">
      <c r="B21" s="5">
        <f>10*4*(B27^(1/3))</f>
        <v>125.07596232102438</v>
      </c>
      <c r="C21" s="5" t="s">
        <v>31</v>
      </c>
    </row>
    <row r="22" spans="1:15" ht="18.75">
      <c r="A22" s="10" t="s">
        <v>24</v>
      </c>
      <c r="B22" s="10"/>
      <c r="C22" s="10"/>
      <c r="D22" s="10"/>
      <c r="E22" s="16" t="s">
        <v>32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>
      <c r="A23" s="3"/>
      <c r="B23" s="3"/>
      <c r="C23" s="3"/>
      <c r="D23" s="3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>
      <c r="E25" s="10"/>
      <c r="F25" s="8">
        <v>112</v>
      </c>
      <c r="G25" s="5" t="s">
        <v>8</v>
      </c>
    </row>
    <row r="26" spans="1:15">
      <c r="E26" s="3"/>
      <c r="F26" s="4"/>
    </row>
    <row r="27" spans="1:15">
      <c r="A27" s="7" t="s">
        <v>30</v>
      </c>
      <c r="B27" s="5">
        <f>(30*(D5*1000))/(3.14*B13)</f>
        <v>30.573248407643312</v>
      </c>
      <c r="C27" s="5" t="s">
        <v>15</v>
      </c>
    </row>
    <row r="31" spans="1:15">
      <c r="A31" s="15" t="s">
        <v>16</v>
      </c>
      <c r="B31" s="15"/>
    </row>
    <row r="33" spans="1:8" ht="18.75">
      <c r="A33" s="1" t="s">
        <v>17</v>
      </c>
    </row>
    <row r="35" spans="1:8">
      <c r="A35" s="9" t="s">
        <v>18</v>
      </c>
      <c r="B35" s="9"/>
      <c r="C35" s="9"/>
      <c r="D35" s="9"/>
    </row>
    <row r="36" spans="1:8" ht="18.75">
      <c r="A36" s="9" t="s">
        <v>19</v>
      </c>
      <c r="B36" s="9"/>
      <c r="C36" s="9"/>
      <c r="D36" s="9"/>
    </row>
    <row r="38" spans="1:8">
      <c r="E38" s="9"/>
      <c r="F38" s="9"/>
      <c r="G38" s="9"/>
    </row>
    <row r="39" spans="1:8">
      <c r="B39" s="5" t="s">
        <v>22</v>
      </c>
      <c r="C39" s="5">
        <f>B13/B12</f>
        <v>1.4653333333333334</v>
      </c>
      <c r="E39" s="9"/>
      <c r="F39" s="9"/>
      <c r="G39" s="9"/>
      <c r="H39" s="9"/>
    </row>
    <row r="41" spans="1:8">
      <c r="B41" s="5" t="s">
        <v>20</v>
      </c>
      <c r="C41" s="5">
        <f>F25*C39*(1-0.02)</f>
        <v>160.83498666666665</v>
      </c>
      <c r="D41" s="5" t="s">
        <v>8</v>
      </c>
    </row>
    <row r="42" spans="1:8">
      <c r="B42" s="18" t="s">
        <v>23</v>
      </c>
      <c r="C42" s="18"/>
      <c r="D42" s="8">
        <v>210</v>
      </c>
    </row>
    <row r="43" spans="1:8">
      <c r="A43" s="17" t="s">
        <v>21</v>
      </c>
      <c r="B43" s="17"/>
      <c r="C43" s="17"/>
    </row>
    <row r="45" spans="1:8">
      <c r="A45" s="5" t="s">
        <v>22</v>
      </c>
      <c r="B45" s="5">
        <f>D42/F25*(1-0.02)</f>
        <v>1.8374999999999999</v>
      </c>
      <c r="E45" s="5" t="s">
        <v>8</v>
      </c>
    </row>
    <row r="47" spans="1:8">
      <c r="A47" s="15" t="s">
        <v>25</v>
      </c>
      <c r="B47" s="15"/>
      <c r="C47" s="15"/>
    </row>
    <row r="49" spans="1:9">
      <c r="A49" s="15" t="s">
        <v>26</v>
      </c>
    </row>
    <row r="50" spans="1:9">
      <c r="A50" s="15"/>
    </row>
    <row r="52" spans="1:9">
      <c r="A52" s="9" t="s">
        <v>27</v>
      </c>
      <c r="B52" s="9"/>
      <c r="C52" s="9"/>
      <c r="D52" s="9"/>
    </row>
    <row r="54" spans="1:9">
      <c r="A54" s="5" t="s">
        <v>28</v>
      </c>
      <c r="B54" s="5">
        <f>(3.14*F25*B13)/60000</f>
        <v>14.653333333333334</v>
      </c>
      <c r="C54" s="5" t="s">
        <v>6</v>
      </c>
    </row>
    <row r="55" spans="1:9">
      <c r="E55" s="9"/>
      <c r="F55" s="9"/>
    </row>
    <row r="57" spans="1:9">
      <c r="A57" s="11" t="s">
        <v>33</v>
      </c>
      <c r="D57" s="14" t="s">
        <v>40</v>
      </c>
      <c r="E57" s="14"/>
      <c r="F57" s="14"/>
      <c r="G57" s="6">
        <v>2.2999999999999998</v>
      </c>
      <c r="H57" s="5" t="s">
        <v>39</v>
      </c>
    </row>
    <row r="58" spans="1:9">
      <c r="D58" s="5" t="s">
        <v>43</v>
      </c>
      <c r="G58" s="5">
        <f>3.14*((G57/2)^2)</f>
        <v>4.1526499999999995</v>
      </c>
      <c r="H58" s="5" t="s">
        <v>44</v>
      </c>
    </row>
    <row r="59" spans="1:9">
      <c r="A59" s="12" t="s">
        <v>34</v>
      </c>
      <c r="B59" s="13"/>
      <c r="C59" s="13" t="s">
        <v>41</v>
      </c>
      <c r="D59" s="13"/>
      <c r="E59" s="5" t="s">
        <v>42</v>
      </c>
      <c r="G59" s="14" t="s">
        <v>46</v>
      </c>
      <c r="H59" s="14"/>
      <c r="I59" s="14"/>
    </row>
    <row r="60" spans="1:9">
      <c r="A60" s="12" t="s">
        <v>35</v>
      </c>
      <c r="B60" s="13"/>
      <c r="C60" s="13">
        <f>470/G58</f>
        <v>113.18074000939161</v>
      </c>
      <c r="D60" s="12" t="s">
        <v>45</v>
      </c>
      <c r="E60" s="5">
        <f>530/G58</f>
        <v>127.62934511697351</v>
      </c>
      <c r="F60" s="12" t="s">
        <v>45</v>
      </c>
    </row>
    <row r="61" spans="1:9">
      <c r="A61" s="12" t="s">
        <v>36</v>
      </c>
      <c r="B61" s="13"/>
      <c r="C61" s="13">
        <f>590/G58</f>
        <v>142.07795022455542</v>
      </c>
      <c r="D61" s="12" t="s">
        <v>45</v>
      </c>
      <c r="E61" s="5">
        <f>660/G58</f>
        <v>158.93465618340099</v>
      </c>
      <c r="F61" s="12" t="s">
        <v>45</v>
      </c>
      <c r="G61" s="5">
        <f>C61*2</f>
        <v>284.15590044911085</v>
      </c>
    </row>
    <row r="62" spans="1:9">
      <c r="A62" s="12" t="s">
        <v>37</v>
      </c>
      <c r="C62" s="5">
        <f>710/G58</f>
        <v>170.97516043971925</v>
      </c>
      <c r="D62" s="12" t="s">
        <v>45</v>
      </c>
      <c r="E62" s="5">
        <f>800/G58</f>
        <v>192.64806810109209</v>
      </c>
      <c r="F62" s="12" t="s">
        <v>45</v>
      </c>
    </row>
    <row r="63" spans="1:9">
      <c r="A63" s="12" t="s">
        <v>38</v>
      </c>
      <c r="C63" s="5">
        <f>950/G58</f>
        <v>228.76958087004687</v>
      </c>
      <c r="D63" s="12" t="s">
        <v>45</v>
      </c>
      <c r="E63" s="5">
        <f>1060/G58</f>
        <v>255.25869023394702</v>
      </c>
      <c r="F63" s="12" t="s">
        <v>45</v>
      </c>
    </row>
    <row r="64" spans="1:9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</sheetData>
  <mergeCells count="17">
    <mergeCell ref="B42:C42"/>
    <mergeCell ref="G59:I59"/>
    <mergeCell ref="F3:G3"/>
    <mergeCell ref="A16:A17"/>
    <mergeCell ref="A18:D18"/>
    <mergeCell ref="A31:B31"/>
    <mergeCell ref="A4:B4"/>
    <mergeCell ref="A5:B5"/>
    <mergeCell ref="A6:B6"/>
    <mergeCell ref="A7:B7"/>
    <mergeCell ref="A10:G10"/>
    <mergeCell ref="A14:C14"/>
    <mergeCell ref="E22:O24"/>
    <mergeCell ref="D57:F57"/>
    <mergeCell ref="A47:C47"/>
    <mergeCell ref="A49:A50"/>
    <mergeCell ref="A43:C43"/>
  </mergeCells>
  <pageMargins left="0.7" right="0.7" top="0.75" bottom="0.75" header="0.3" footer="0.3"/>
  <pageSetup paperSize="9" orientation="portrait" r:id="rId1"/>
  <legacyDrawing r:id="rId2"/>
  <oleObjects>
    <oleObject progId="Equation.3" shapeId="1025" r:id="rId3"/>
    <oleObject progId="Equation.3" shapeId="1026" r:id="rId4"/>
    <oleObject progId="Equation.3" shapeId="1027" r:id="rId5"/>
    <oleObject progId="Equation.3" shapeId="1028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2013-01-16T05:19:59Z</dcterms:modified>
</cp:coreProperties>
</file>