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<sst xmlns="http://schemas.openxmlformats.org/spreadsheetml/2006/main" count="61" uniqueCount="34">
  <si>
    <t>1 коробка</t>
  </si>
  <si>
    <t>2 коробка</t>
  </si>
  <si>
    <t>Коробки передач</t>
  </si>
  <si>
    <t>І</t>
  </si>
  <si>
    <t>ІІ</t>
  </si>
  <si>
    <t>ІІІ</t>
  </si>
  <si>
    <t>IV</t>
  </si>
  <si>
    <t>З/Х</t>
  </si>
  <si>
    <t>V</t>
  </si>
  <si>
    <t>Марка, тип</t>
  </si>
  <si>
    <t>Характеристика</t>
  </si>
  <si>
    <t>Компоненты</t>
  </si>
  <si>
    <t>Промежуточный редуктор</t>
  </si>
  <si>
    <t>Промежуточный редуктор 2</t>
  </si>
  <si>
    <t>Диаметр колеса, м</t>
  </si>
  <si>
    <t>Передаточные числа</t>
  </si>
  <si>
    <t>Скорость, км/час</t>
  </si>
  <si>
    <t>Скорость, м/с</t>
  </si>
  <si>
    <t>Количество оборотов виходного вала моста, об/мин</t>
  </si>
  <si>
    <t>Момент на валу колес, Нм</t>
  </si>
  <si>
    <t xml:space="preserve">Длина оборота колеса, м </t>
  </si>
  <si>
    <t>Максимальная редукция</t>
  </si>
  <si>
    <t>Минимальная редукция</t>
  </si>
  <si>
    <t>Если нет - 1</t>
  </si>
  <si>
    <t>Если нет - 2</t>
  </si>
  <si>
    <t>МТ-10 с задней передачей</t>
  </si>
  <si>
    <t>Двигатель, об/мин</t>
  </si>
  <si>
    <t>Мотоцикл К-750</t>
  </si>
  <si>
    <t>Автомобиль ГАЗ51</t>
  </si>
  <si>
    <t>Момент на валу двигателя (max), Нм</t>
  </si>
  <si>
    <r>
      <t xml:space="preserve">Задний мост, </t>
    </r>
    <r>
      <rPr>
        <b/>
        <sz val="8"/>
        <rFont val="Arial Cyr"/>
        <family val="0"/>
      </rPr>
      <t>перед. число</t>
    </r>
  </si>
  <si>
    <t>Расчет  скоростных характеристик самодельного минитрактора</t>
  </si>
  <si>
    <t>©MCM,2013</t>
  </si>
  <si>
    <t>ГАЗ 51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</si>
</sst>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"/>
  </numFmts>
  <fonts count="10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color indexed="12"/>
      <name val="Arial Cyr"/>
      <family val="0"/>
    </font>
    <font>
      <b/>
      <sz val="24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8"/>
      <color indexed="16"/>
      <name val="Arial Cyr"/>
      <family val="0"/>
    </font>
    <font>
      <i/>
      <sz val="10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uble">
        <color indexed="10"/>
      </right>
      <top style="thin"/>
      <bottom style="thin"/>
    </border>
    <border>
      <left style="thin"/>
      <right style="thin"/>
      <top style="thin"/>
      <bottom style="double">
        <color indexed="10"/>
      </bottom>
    </border>
    <border>
      <left style="thin"/>
      <right style="double">
        <color indexed="10"/>
      </right>
      <top style="thin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ck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4" borderId="6" xfId="0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center" vertical="center"/>
    </xf>
    <xf numFmtId="164" fontId="1" fillId="6" borderId="9" xfId="0" applyNumberFormat="1" applyFont="1" applyFill="1" applyBorder="1" applyAlignment="1">
      <alignment horizontal="center" vertical="center"/>
    </xf>
    <xf numFmtId="164" fontId="1" fillId="6" borderId="10" xfId="0" applyNumberFormat="1" applyFont="1" applyFill="1" applyBorder="1" applyAlignment="1">
      <alignment horizontal="center" vertical="center"/>
    </xf>
    <xf numFmtId="164" fontId="1" fillId="6" borderId="11" xfId="0" applyNumberFormat="1" applyFont="1" applyFill="1" applyBorder="1" applyAlignment="1">
      <alignment horizontal="center" vertical="center"/>
    </xf>
    <xf numFmtId="164" fontId="0" fillId="6" borderId="1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64" fontId="1" fillId="6" borderId="12" xfId="0" applyNumberFormat="1" applyFont="1" applyFill="1" applyBorder="1" applyAlignment="1">
      <alignment horizontal="center" vertical="center"/>
    </xf>
    <xf numFmtId="164" fontId="1" fillId="6" borderId="13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1" fillId="7" borderId="15" xfId="0" applyFont="1" applyFill="1" applyBorder="1" applyAlignment="1" applyProtection="1">
      <alignment horizontal="center" vertical="center"/>
      <protection locked="0"/>
    </xf>
    <xf numFmtId="0" fontId="0" fillId="7" borderId="16" xfId="0" applyFill="1" applyBorder="1" applyAlignment="1" applyProtection="1">
      <alignment horizontal="center" vertical="center" wrapText="1"/>
      <protection locked="0"/>
    </xf>
    <xf numFmtId="0" fontId="0" fillId="7" borderId="17" xfId="0" applyFill="1" applyBorder="1" applyAlignment="1" applyProtection="1">
      <alignment horizontal="center" vertical="center" wrapText="1"/>
      <protection locked="0"/>
    </xf>
    <xf numFmtId="0" fontId="1" fillId="4" borderId="18" xfId="0" applyFont="1" applyFill="1" applyBorder="1" applyAlignment="1">
      <alignment horizontal="center" vertical="center"/>
    </xf>
    <xf numFmtId="0" fontId="1" fillId="7" borderId="19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7" borderId="22" xfId="0" applyFill="1" applyBorder="1" applyAlignment="1" applyProtection="1">
      <alignment horizontal="center" vertical="center"/>
      <protection locked="0"/>
    </xf>
    <xf numFmtId="0" fontId="0" fillId="7" borderId="23" xfId="0" applyFill="1" applyBorder="1" applyAlignment="1" applyProtection="1">
      <alignment horizontal="center" vertical="center"/>
      <protection locked="0"/>
    </xf>
    <xf numFmtId="0" fontId="0" fillId="7" borderId="19" xfId="0" applyFill="1" applyBorder="1" applyAlignment="1" applyProtection="1">
      <alignment horizontal="center" vertical="center"/>
      <protection locked="0"/>
    </xf>
    <xf numFmtId="0" fontId="0" fillId="7" borderId="4" xfId="0" applyFill="1" applyBorder="1" applyAlignment="1" applyProtection="1">
      <alignment horizontal="center" vertical="center"/>
      <protection/>
    </xf>
    <xf numFmtId="0" fontId="0" fillId="7" borderId="3" xfId="0" applyFill="1" applyBorder="1" applyAlignment="1" applyProtection="1">
      <alignment horizontal="center" vertical="center"/>
      <protection/>
    </xf>
    <xf numFmtId="0" fontId="0" fillId="7" borderId="20" xfId="0" applyFill="1" applyBorder="1" applyAlignment="1" applyProtection="1">
      <alignment horizontal="center" vertical="center"/>
      <protection/>
    </xf>
    <xf numFmtId="0" fontId="0" fillId="7" borderId="21" xfId="0" applyFill="1" applyBorder="1" applyAlignment="1" applyProtection="1">
      <alignment horizontal="center" vertical="center"/>
      <protection/>
    </xf>
    <xf numFmtId="0" fontId="1" fillId="3" borderId="8" xfId="0" applyFont="1" applyFill="1" applyBorder="1" applyAlignment="1">
      <alignment horizontal="left" vertical="center"/>
    </xf>
    <xf numFmtId="0" fontId="1" fillId="3" borderId="24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7" borderId="26" xfId="0" applyFill="1" applyBorder="1" applyAlignment="1" applyProtection="1">
      <alignment horizontal="center" vertical="center" wrapText="1"/>
      <protection locked="0"/>
    </xf>
    <xf numFmtId="0" fontId="1" fillId="5" borderId="20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2" fillId="6" borderId="27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0" fontId="0" fillId="4" borderId="6" xfId="0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4" borderId="26" xfId="0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 applyProtection="1">
      <alignment horizontal="center" vertical="center"/>
      <protection locked="0"/>
    </xf>
    <xf numFmtId="0" fontId="0" fillId="4" borderId="17" xfId="0" applyFill="1" applyBorder="1" applyAlignment="1" applyProtection="1">
      <alignment horizontal="center" vertical="center"/>
      <protection locked="0"/>
    </xf>
    <xf numFmtId="0" fontId="1" fillId="4" borderId="30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90"/>
    </xf>
    <xf numFmtId="0" fontId="7" fillId="2" borderId="32" xfId="0" applyFont="1" applyFill="1" applyBorder="1" applyAlignment="1">
      <alignment horizontal="center" vertical="center" textRotation="90"/>
    </xf>
    <xf numFmtId="0" fontId="7" fillId="2" borderId="5" xfId="0" applyFont="1" applyFill="1" applyBorder="1" applyAlignment="1">
      <alignment horizontal="center" vertical="center" textRotation="90"/>
    </xf>
    <xf numFmtId="0" fontId="1" fillId="5" borderId="1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textRotation="90"/>
    </xf>
    <xf numFmtId="0" fontId="0" fillId="2" borderId="14" xfId="0" applyFill="1" applyBorder="1" applyAlignment="1">
      <alignment horizontal="center" vertical="center" textRotation="90"/>
    </xf>
    <xf numFmtId="0" fontId="0" fillId="2" borderId="33" xfId="0" applyFill="1" applyBorder="1" applyAlignment="1">
      <alignment horizontal="center" vertical="center" textRotation="90"/>
    </xf>
    <xf numFmtId="0" fontId="2" fillId="6" borderId="2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</xdr:row>
      <xdr:rowOff>9525</xdr:rowOff>
    </xdr:from>
    <xdr:to>
      <xdr:col>10</xdr:col>
      <xdr:colOff>9525</xdr:colOff>
      <xdr:row>10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r="5487"/>
        <a:stretch>
          <a:fillRect/>
        </a:stretch>
      </xdr:blipFill>
      <xdr:spPr>
        <a:xfrm>
          <a:off x="4819650" y="381000"/>
          <a:ext cx="5991225" cy="205740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selection activeCell="A29" sqref="A29"/>
    </sheetView>
  </sheetViews>
  <sheetFormatPr defaultColWidth="9.00390625" defaultRowHeight="12.75"/>
  <cols>
    <col min="1" max="1" width="25.125" style="0" customWidth="1"/>
    <col min="2" max="2" width="12.00390625" style="0" customWidth="1"/>
    <col min="3" max="3" width="3.75390625" style="0" customWidth="1"/>
    <col min="4" max="4" width="5.125" style="0" customWidth="1"/>
    <col min="5" max="5" width="17.00390625" style="0" customWidth="1"/>
    <col min="6" max="10" width="15.75390625" style="0" customWidth="1"/>
  </cols>
  <sheetData>
    <row r="1" spans="1:10" ht="23.25">
      <c r="A1" s="65" t="s">
        <v>31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6" customHeight="1">
      <c r="A2" s="11"/>
      <c r="B2" s="12"/>
      <c r="C2" s="12"/>
      <c r="D2" s="12"/>
      <c r="E2" s="12"/>
      <c r="F2" s="12"/>
      <c r="G2" s="12"/>
      <c r="H2" s="12"/>
      <c r="I2" s="12"/>
      <c r="J2" s="13"/>
    </row>
    <row r="3" spans="1:10" ht="26.25" customHeight="1" thickBot="1">
      <c r="A3" s="10" t="s">
        <v>11</v>
      </c>
      <c r="B3" s="62" t="s">
        <v>9</v>
      </c>
      <c r="C3" s="63"/>
      <c r="D3" s="64"/>
      <c r="E3" s="35" t="s">
        <v>10</v>
      </c>
      <c r="F3" s="1"/>
      <c r="G3" s="1"/>
      <c r="H3" s="1"/>
      <c r="I3" s="1"/>
      <c r="J3" s="1"/>
    </row>
    <row r="4" spans="1:10" ht="19.5" customHeight="1" thickBot="1">
      <c r="A4" s="25" t="s">
        <v>26</v>
      </c>
      <c r="B4" s="47" t="s">
        <v>27</v>
      </c>
      <c r="C4" s="48"/>
      <c r="D4" s="49"/>
      <c r="E4" s="37">
        <v>3000</v>
      </c>
      <c r="F4" s="34"/>
      <c r="G4" s="3"/>
      <c r="H4" s="3"/>
      <c r="I4" s="3"/>
      <c r="J4" s="1"/>
    </row>
    <row r="5" spans="1:10" ht="19.5" customHeight="1" thickBot="1">
      <c r="A5" s="24" t="s">
        <v>12</v>
      </c>
      <c r="B5" s="50" t="s">
        <v>23</v>
      </c>
      <c r="C5" s="51"/>
      <c r="D5" s="51"/>
      <c r="E5" s="37">
        <v>1</v>
      </c>
      <c r="F5" s="34"/>
      <c r="G5" s="3"/>
      <c r="H5" s="3"/>
      <c r="I5" s="3"/>
      <c r="J5" s="1"/>
    </row>
    <row r="6" spans="1:10" ht="19.5" customHeight="1" thickBot="1">
      <c r="A6" s="24" t="s">
        <v>13</v>
      </c>
      <c r="B6" s="52" t="s">
        <v>24</v>
      </c>
      <c r="C6" s="53"/>
      <c r="D6" s="53"/>
      <c r="E6" s="37">
        <v>1</v>
      </c>
      <c r="F6" s="34"/>
      <c r="G6" s="3"/>
      <c r="H6" s="3"/>
      <c r="I6" s="3"/>
      <c r="J6" s="1"/>
    </row>
    <row r="7" spans="1:10" ht="19.5" customHeight="1" thickBot="1">
      <c r="A7" s="25" t="s">
        <v>30</v>
      </c>
      <c r="B7" s="47" t="s">
        <v>28</v>
      </c>
      <c r="C7" s="48"/>
      <c r="D7" s="49"/>
      <c r="E7" s="37">
        <v>6.67</v>
      </c>
      <c r="F7" s="34"/>
      <c r="G7" s="3"/>
      <c r="H7" s="3"/>
      <c r="I7" s="3"/>
      <c r="J7" s="1"/>
    </row>
    <row r="8" spans="1:10" ht="19.5" customHeight="1" thickBot="1">
      <c r="A8" s="54" t="s">
        <v>14</v>
      </c>
      <c r="B8" s="56"/>
      <c r="C8" s="56"/>
      <c r="D8" s="56"/>
      <c r="E8" s="37">
        <v>0.94</v>
      </c>
      <c r="F8" s="34"/>
      <c r="G8" s="3"/>
      <c r="H8" s="3"/>
      <c r="I8" s="3"/>
      <c r="J8" s="1"/>
    </row>
    <row r="9" spans="1:10" ht="19.5" customHeight="1" thickBot="1">
      <c r="A9" s="54" t="s">
        <v>29</v>
      </c>
      <c r="B9" s="55"/>
      <c r="C9" s="55"/>
      <c r="D9" s="55"/>
      <c r="E9" s="37">
        <v>39</v>
      </c>
      <c r="F9" s="34"/>
      <c r="G9" s="3"/>
      <c r="H9" s="3"/>
      <c r="I9" s="3"/>
      <c r="J9" s="1"/>
    </row>
    <row r="10" spans="1:10" ht="19.5" customHeight="1" thickBot="1">
      <c r="A10" s="6"/>
      <c r="B10" s="44"/>
      <c r="C10" s="45"/>
      <c r="D10" s="46"/>
      <c r="E10" s="36"/>
      <c r="F10" s="4"/>
      <c r="G10" s="4"/>
      <c r="H10" s="4"/>
      <c r="I10" s="4"/>
      <c r="J10" s="2"/>
    </row>
    <row r="11" spans="1:10" ht="13.5" customHeight="1" thickTop="1">
      <c r="A11" s="57" t="s">
        <v>2</v>
      </c>
      <c r="B11" s="69" t="s">
        <v>1</v>
      </c>
      <c r="C11" s="72"/>
      <c r="D11" s="14"/>
      <c r="E11" s="75" t="s">
        <v>33</v>
      </c>
      <c r="F11" s="78" t="s">
        <v>15</v>
      </c>
      <c r="G11" s="78"/>
      <c r="H11" s="78"/>
      <c r="I11" s="78"/>
      <c r="J11" s="79"/>
    </row>
    <row r="12" spans="1:10" ht="13.5" customHeight="1" thickBot="1">
      <c r="A12" s="58"/>
      <c r="B12" s="70"/>
      <c r="C12" s="73"/>
      <c r="D12" s="8"/>
      <c r="E12" s="76"/>
      <c r="F12" s="40" t="s">
        <v>3</v>
      </c>
      <c r="G12" s="26" t="s">
        <v>4</v>
      </c>
      <c r="H12" s="26" t="s">
        <v>5</v>
      </c>
      <c r="I12" s="26" t="s">
        <v>6</v>
      </c>
      <c r="J12" s="26" t="s">
        <v>7</v>
      </c>
    </row>
    <row r="13" spans="1:10" ht="13.5" customHeight="1" thickBot="1">
      <c r="A13" s="58"/>
      <c r="B13" s="71"/>
      <c r="C13" s="74"/>
      <c r="D13" s="7"/>
      <c r="E13" s="77"/>
      <c r="F13" s="41">
        <v>6.4</v>
      </c>
      <c r="G13" s="37">
        <v>3.09</v>
      </c>
      <c r="H13" s="37">
        <v>1.69</v>
      </c>
      <c r="I13" s="37">
        <v>1</v>
      </c>
      <c r="J13" s="37">
        <v>7.82</v>
      </c>
    </row>
    <row r="14" spans="1:10" ht="13.5" customHeight="1" thickBot="1">
      <c r="A14" s="58"/>
      <c r="B14" s="15"/>
      <c r="C14" s="16"/>
      <c r="D14" s="17"/>
      <c r="E14" s="16"/>
      <c r="F14" s="66" t="s">
        <v>16</v>
      </c>
      <c r="G14" s="67"/>
      <c r="H14" s="67"/>
      <c r="I14" s="67"/>
      <c r="J14" s="68"/>
    </row>
    <row r="15" spans="1:10" ht="16.5" customHeight="1" thickBot="1">
      <c r="A15" s="58"/>
      <c r="B15" s="9" t="s">
        <v>0</v>
      </c>
      <c r="C15" s="80" t="s">
        <v>15</v>
      </c>
      <c r="D15" s="31" t="s">
        <v>3</v>
      </c>
      <c r="E15" s="37">
        <v>3.6</v>
      </c>
      <c r="F15" s="32">
        <f>($E$4/$E$5/$E$6/$E$7/$E$15/F$13)*3.14*$E$8*60/1000</f>
        <v>3.457177661169415</v>
      </c>
      <c r="G15" s="22">
        <f>($E$4/$E$5/$E$6/$E$7/$E$15/G$13)*3.14*$E$8*60/1000</f>
        <v>7.160497421192316</v>
      </c>
      <c r="H15" s="22">
        <f>($E$4/$E$5/$E$6/$E$7/$E$15/H$13)*3.14*$E$8*60/1000</f>
        <v>13.092270432830922</v>
      </c>
      <c r="I15" s="22">
        <f>($E$4/$E$5/$E$6/$E$7/$E$15/I$13)*3.14*$E$8*60/1000</f>
        <v>22.12593703148426</v>
      </c>
      <c r="J15" s="27">
        <f>($E$4/$E$5/$E$6/$E$7/$E$15/J$13)*3.14*$E$8*60/1000</f>
        <v>2.8294037124660183</v>
      </c>
    </row>
    <row r="16" spans="1:10" ht="16.5" customHeight="1" thickBot="1">
      <c r="A16" s="59"/>
      <c r="B16" s="61" t="s">
        <v>25</v>
      </c>
      <c r="C16" s="81"/>
      <c r="D16" s="31" t="s">
        <v>4</v>
      </c>
      <c r="E16" s="37">
        <v>2.28</v>
      </c>
      <c r="F16" s="32">
        <f>($E$4/$E$5/$E$6/$E$7/$E$16/F$13)*3.14*$E$8*60/1000</f>
        <v>5.458701570267499</v>
      </c>
      <c r="G16" s="22">
        <f>($E$4/$E$5/$E$6/$E$7/$E$16/G$13)*3.14*$E$8*60/1000</f>
        <v>11.306048559777343</v>
      </c>
      <c r="H16" s="22">
        <f>($E$4/$E$5/$E$6/$E$7/$E$16/H$13)*3.14*$E$8*60/1000</f>
        <v>20.672005946575144</v>
      </c>
      <c r="I16" s="22">
        <f>($E$4/$E$5/$E$6/$E$7/$E$16/I$13)*3.14*$E$8*60/1000</f>
        <v>34.935690049711994</v>
      </c>
      <c r="J16" s="27">
        <f>($E$4/$E$5/$E$6/$E$7/$E$16/J$13)*3.14*$E$8*60/1000</f>
        <v>4.467479545998975</v>
      </c>
    </row>
    <row r="17" spans="1:10" ht="16.5" customHeight="1" thickBot="1">
      <c r="A17" s="59"/>
      <c r="B17" s="38"/>
      <c r="C17" s="81"/>
      <c r="D17" s="31" t="s">
        <v>5</v>
      </c>
      <c r="E17" s="37">
        <v>1.7</v>
      </c>
      <c r="F17" s="32">
        <f>($E$4/$E$5/$E$6/$E$7/$E$17/F$13)*3.14*$E$8*60/1000</f>
        <v>7.321082106005821</v>
      </c>
      <c r="G17" s="22">
        <f>($E$4/$E$5/$E$6/$E$7/$E$17/G$13)*3.14*$E$8*60/1000</f>
        <v>15.163406303701377</v>
      </c>
      <c r="H17" s="22">
        <f>($E$4/$E$5/$E$6/$E$7/$E$17/H$13)*3.14*$E$8*60/1000</f>
        <v>27.724807975406655</v>
      </c>
      <c r="I17" s="22">
        <f>($E$4/$E$5/$E$6/$E$7/$E$17/I$13)*3.14*$E$8*60/1000</f>
        <v>46.854925478437245</v>
      </c>
      <c r="J17" s="27">
        <f>($E$4/$E$5/$E$6/$E$7/$E$17/J$13)*3.14*$E$8*60/1000</f>
        <v>5.991678449928036</v>
      </c>
    </row>
    <row r="18" spans="1:10" ht="16.5" customHeight="1" thickBot="1">
      <c r="A18" s="59"/>
      <c r="B18" s="38"/>
      <c r="C18" s="81"/>
      <c r="D18" s="31" t="s">
        <v>6</v>
      </c>
      <c r="E18" s="37">
        <v>1.3</v>
      </c>
      <c r="F18" s="32">
        <f>($E$4/$E$5/$E$6/$E$7/$E$18/F$13)*3.14*$E$8*60/1000</f>
        <v>9.57372275400761</v>
      </c>
      <c r="G18" s="22">
        <f>($E$4/$E$5/$E$6/$E$7/$E$18/G$13)*3.14*$E$8*60/1000</f>
        <v>19.829069781763344</v>
      </c>
      <c r="H18" s="22">
        <f>($E$4/$E$5/$E$6/$E$7/$E$18/H$13)*3.14*$E$8*60/1000</f>
        <v>36.255518121685625</v>
      </c>
      <c r="I18" s="22">
        <f>($E$4/$E$5/$E$6/$E$7/$E$18/I$13)*3.14*$E$8*60/1000</f>
        <v>61.271825625648724</v>
      </c>
      <c r="J18" s="27">
        <f>($E$4/$E$5/$E$6/$E$7/$E$18/J$13)*3.14*$E$8*60/1000</f>
        <v>7.835271819136665</v>
      </c>
    </row>
    <row r="19" spans="1:10" ht="16.5" customHeight="1" thickBot="1">
      <c r="A19" s="59"/>
      <c r="B19" s="38"/>
      <c r="C19" s="81"/>
      <c r="D19" s="31" t="s">
        <v>8</v>
      </c>
      <c r="E19" s="37"/>
      <c r="F19" s="32" t="str">
        <f>IF($E$19&lt;&gt;0,($E$4/$E$5/$E$6/$E$7/$E$19/F$13)*3.14*$E$8*60/1000,"-")</f>
        <v>-</v>
      </c>
      <c r="G19" s="22" t="str">
        <f>IF($E$19&lt;&gt;0,($E$4/$E$5/$E$6/$E$7/$E$19/G$13)*3.14*$E$8*60/1000,"-")</f>
        <v>-</v>
      </c>
      <c r="H19" s="22" t="str">
        <f>IF($E$19&lt;&gt;0,($E$4/$E$5/$E$6/$E$7/$E$19/H$13)*3.14*$E$8*60/1000,"-")</f>
        <v>-</v>
      </c>
      <c r="I19" s="22" t="str">
        <f>IF($E$19&lt;&gt;0,($E$4/$E$5/$E$6/$E$7/$E$19/I$13)*3.14*$E$8*60/1000,"-")</f>
        <v>-</v>
      </c>
      <c r="J19" s="22" t="str">
        <f>IF($E$19&lt;&gt;0,($E$4/$E$5/$E$6/$E$7/$E$19/J$13)*3.14*$E$8*60/1000,"-")</f>
        <v>-</v>
      </c>
    </row>
    <row r="20" spans="1:10" ht="16.5" customHeight="1" thickBot="1">
      <c r="A20" s="60"/>
      <c r="B20" s="39"/>
      <c r="C20" s="82"/>
      <c r="D20" s="31" t="s">
        <v>7</v>
      </c>
      <c r="E20" s="37">
        <v>3.67</v>
      </c>
      <c r="F20" s="33">
        <f>($E$4/$E$5/$E$6/$E$7/$E$20/F$13)*3.14*$E$8*60/1000</f>
        <v>3.3912369428364837</v>
      </c>
      <c r="G20" s="28">
        <f>($E$4/$E$5/$E$6/$E$7/$E$20/G$13)*3.14*$E$8*60/1000</f>
        <v>7.023921176101455</v>
      </c>
      <c r="H20" s="28">
        <f>($E$4/$E$5/$E$6/$E$7/$E$20/H$13)*3.14*$E$8*60/1000</f>
        <v>12.842554103049405</v>
      </c>
      <c r="I20" s="28">
        <f>($E$4/$E$5/$E$6/$E$7/$E$20/I$13)*3.14*$E$8*60/1000</f>
        <v>21.703916434153495</v>
      </c>
      <c r="J20" s="29">
        <f>($E$4/$E$5/$E$6/$E$7/$E$20/J$13)*3.14*$E$8*60/1000</f>
        <v>2.7754368841628514</v>
      </c>
    </row>
    <row r="21" spans="6:10" ht="15.75">
      <c r="F21" s="84" t="s">
        <v>17</v>
      </c>
      <c r="G21" s="85"/>
      <c r="H21" s="85"/>
      <c r="I21" s="85"/>
      <c r="J21" s="86"/>
    </row>
    <row r="22" spans="1:10" ht="12.75">
      <c r="A22" s="19" t="s">
        <v>20</v>
      </c>
      <c r="B22" s="20">
        <f>E8*3.14</f>
        <v>2.9516</v>
      </c>
      <c r="D22" s="87" t="s">
        <v>0</v>
      </c>
      <c r="E22" s="5" t="s">
        <v>3</v>
      </c>
      <c r="F22" s="18">
        <f>($E$4/$E$5/$E$6/$E$7/$E$15/F$13)*3.14*$E$8/60</f>
        <v>0.9603271281026153</v>
      </c>
      <c r="G22" s="18">
        <f>($E$4/$E$5/$E$6/$E$7/$E$15/G$13)*3.14*$E$8/60</f>
        <v>1.9890270614423102</v>
      </c>
      <c r="H22" s="18">
        <f>($E$4/$E$5/$E$6/$E$7/$E$15/H$13)*3.14*$E$8/60</f>
        <v>3.6367417868974785</v>
      </c>
      <c r="I22" s="18">
        <f>($E$4/$E$5/$E$6/$E$7/$E$15/I$13)*3.14*$E$8/60</f>
        <v>6.146093619856739</v>
      </c>
      <c r="J22" s="18">
        <f>($E$4/$E$5/$E$6/$E$7/$E$15/J$13)*3.14*$E$8/60</f>
        <v>0.785945475685005</v>
      </c>
    </row>
    <row r="23" spans="1:10" ht="12.75">
      <c r="A23" s="19" t="s">
        <v>21</v>
      </c>
      <c r="B23" s="21">
        <f>E5*E6*E7*F13*E15</f>
        <v>153.67680000000001</v>
      </c>
      <c r="D23" s="88"/>
      <c r="E23" s="5" t="s">
        <v>4</v>
      </c>
      <c r="F23" s="18">
        <f>($E$4/$E$5/$E$6/$E$7/$E$16/F$13)*3.14*$E$8/60</f>
        <v>1.5163059917409718</v>
      </c>
      <c r="G23" s="18">
        <f>($E$4/$E$5/$E$6/$E$7/$E$16/G$13)*3.14*$E$8/60</f>
        <v>3.1405690443825955</v>
      </c>
      <c r="H23" s="18">
        <f>($E$4/$E$5/$E$6/$E$7/$E$16/H$13)*3.14*$E$8/60</f>
        <v>5.74222387404865</v>
      </c>
      <c r="I23" s="18">
        <f>($E$4/$E$5/$E$6/$E$7/$E$16/I$13)*3.14*$E$8/60</f>
        <v>9.704358347142222</v>
      </c>
      <c r="J23" s="18">
        <f>($E$4/$E$5/$E$6/$E$7/$E$16/J$13)*3.14*$E$8/60</f>
        <v>1.2409665405552708</v>
      </c>
    </row>
    <row r="24" spans="1:10" ht="12.75">
      <c r="A24" s="19" t="s">
        <v>22</v>
      </c>
      <c r="B24" s="21">
        <f>E5*E6*E7*I13*E18</f>
        <v>8.671</v>
      </c>
      <c r="D24" s="88"/>
      <c r="E24" s="5" t="s">
        <v>5</v>
      </c>
      <c r="F24" s="18">
        <f>($E$4/$E$5/$E$6/$E$7/$E$17/F$13)*3.14*$E$8/60</f>
        <v>2.0336339183349503</v>
      </c>
      <c r="G24" s="18">
        <f>($E$4/$E$5/$E$6/$E$7/$E$17/G$13)*3.14*$E$8/60</f>
        <v>4.2120573065837155</v>
      </c>
      <c r="H24" s="18">
        <f>($E$4/$E$5/$E$6/$E$7/$E$17/H$13)*3.14*$E$8/60</f>
        <v>7.701335548724072</v>
      </c>
      <c r="I24" s="18">
        <f>($E$4/$E$5/$E$6/$E$7/$E$17/I$13)*3.14*$E$8/60</f>
        <v>13.01525707734368</v>
      </c>
      <c r="J24" s="18">
        <f>($E$4/$E$5/$E$6/$E$7/$E$17/J$13)*3.14*$E$8/60</f>
        <v>1.6643551249800101</v>
      </c>
    </row>
    <row r="25" spans="1:10" ht="12.75">
      <c r="A25" s="21"/>
      <c r="B25" s="21"/>
      <c r="D25" s="88"/>
      <c r="E25" s="5" t="s">
        <v>6</v>
      </c>
      <c r="F25" s="18">
        <f>($E$4/$E$5/$E$6/$E$7/$E$18/F$13)*3.14*$E$8/60</f>
        <v>2.659367431668781</v>
      </c>
      <c r="G25" s="18">
        <f>($E$4/$E$5/$E$6/$E$7/$E$18/G$13)*3.14*$E$8/60</f>
        <v>5.508074939378706</v>
      </c>
      <c r="H25" s="18">
        <f>($E$4/$E$5/$E$6/$E$7/$E$18/H$13)*3.14*$E$8/60</f>
        <v>10.070977256023786</v>
      </c>
      <c r="I25" s="18">
        <f>($E$4/$E$5/$E$6/$E$7/$E$18/I$13)*3.14*$E$8/60</f>
        <v>17.019951562680202</v>
      </c>
      <c r="J25" s="18">
        <f>($E$4/$E$5/$E$6/$E$7/$E$18/J$13)*3.14*$E$8/60</f>
        <v>2.176464394204629</v>
      </c>
    </row>
    <row r="26" spans="1:10" ht="12.75">
      <c r="A26" s="42"/>
      <c r="B26" s="42"/>
      <c r="D26" s="88"/>
      <c r="E26" s="5" t="s">
        <v>8</v>
      </c>
      <c r="F26" s="18" t="str">
        <f>IF($E$19&lt;&gt;0,($E$4/$E$5/$E$6/$E$7/$E$19/F$13)*3.14*$E$8/60,"-")</f>
        <v>-</v>
      </c>
      <c r="G26" s="18" t="str">
        <f>IF($E$19&lt;&gt;0,($E$4/$E$5/$E$6/$E$7/$E$19/G$13)*3.14*$E$8/60,"-")</f>
        <v>-</v>
      </c>
      <c r="H26" s="18" t="str">
        <f>IF($E$19&lt;&gt;0,($E$4/$E$5/$E$6/$E$7/$E$19/H$13)*3.14*$E$8/60,"-")</f>
        <v>-</v>
      </c>
      <c r="I26" s="18" t="str">
        <f>IF($E$19&lt;&gt;0,($E$4/$E$5/$E$6/$E$7/$E$19/I$13)*3.14*$E$8/60,"-")</f>
        <v>-</v>
      </c>
      <c r="J26" s="18" t="str">
        <f>IF($E$19&lt;&gt;0,($E$4/$E$5/$E$6/$E$7/$E$19/J$13)*3.14*$E$8/60,"-")</f>
        <v>-</v>
      </c>
    </row>
    <row r="27" spans="1:10" ht="12.75">
      <c r="A27" s="43" t="s">
        <v>32</v>
      </c>
      <c r="B27" s="42"/>
      <c r="D27" s="89"/>
      <c r="E27" s="5" t="s">
        <v>7</v>
      </c>
      <c r="F27" s="18">
        <f>($E$4/$E$5/$E$6/$E$7/$E$20/F$13)*3.14*$E$8/60</f>
        <v>0.9420102618990233</v>
      </c>
      <c r="G27" s="18">
        <f>($E$4/$E$5/$E$6/$E$7/$E$20/G$13)*3.14*$E$8/60</f>
        <v>1.9510892155837376</v>
      </c>
      <c r="H27" s="18">
        <f>($E$4/$E$5/$E$6/$E$7/$E$20/H$13)*3.14*$E$8/60</f>
        <v>3.5673761397359462</v>
      </c>
      <c r="I27" s="18">
        <f>($E$4/$E$5/$E$6/$E$7/$E$20/I$13)*3.14*$E$8/60</f>
        <v>6.028865676153749</v>
      </c>
      <c r="J27" s="18">
        <f>($E$4/$E$5/$E$6/$E$7/$E$20/J$13)*3.14*$E$8/60</f>
        <v>0.7709546900452365</v>
      </c>
    </row>
    <row r="28" spans="1:10" ht="15.75">
      <c r="A28" s="42"/>
      <c r="B28" s="42"/>
      <c r="F28" s="90" t="s">
        <v>18</v>
      </c>
      <c r="G28" s="90"/>
      <c r="H28" s="90"/>
      <c r="I28" s="90"/>
      <c r="J28" s="90"/>
    </row>
    <row r="29" spans="1:10" ht="12.75">
      <c r="A29" s="42"/>
      <c r="B29" s="42"/>
      <c r="D29" s="87" t="s">
        <v>0</v>
      </c>
      <c r="E29" s="5" t="s">
        <v>3</v>
      </c>
      <c r="F29" s="30">
        <f>($E$4/$E$5/$E$6/$E$7/$E$15/F$13)</f>
        <v>19.521489255372312</v>
      </c>
      <c r="G29" s="30">
        <f>($E$4/$E$5/$E$6/$E$7/$E$15/G$13)</f>
        <v>40.43285800465463</v>
      </c>
      <c r="H29" s="30">
        <f>($E$4/$E$5/$E$6/$E$7/$E$15/H$13)</f>
        <v>73.92753327478273</v>
      </c>
      <c r="I29" s="30">
        <f>($E$4/$E$5/$E$6/$E$7/$E$15/I$13)</f>
        <v>124.93753123438282</v>
      </c>
      <c r="J29" s="30">
        <f>($E$4/$E$5/$E$6/$E$7/$E$15/J$13)</f>
        <v>15.976666398258672</v>
      </c>
    </row>
    <row r="30" spans="1:10" ht="12.75">
      <c r="A30" s="42"/>
      <c r="B30" s="42"/>
      <c r="D30" s="88"/>
      <c r="E30" s="5" t="s">
        <v>4</v>
      </c>
      <c r="F30" s="30">
        <f>($E$4/$E$5/$E$6/$E$7/$E$16/F$13)</f>
        <v>30.823404087429974</v>
      </c>
      <c r="G30" s="30">
        <f>($E$4/$E$5/$E$6/$E$7/$E$16/G$13)</f>
        <v>63.841354744191534</v>
      </c>
      <c r="H30" s="30">
        <f>($E$4/$E$5/$E$6/$E$7/$E$16/H$13)</f>
        <v>116.72768411807802</v>
      </c>
      <c r="I30" s="30">
        <f>($E$4/$E$5/$E$6/$E$7/$E$16/I$13)</f>
        <v>197.26978615955184</v>
      </c>
      <c r="J30" s="30">
        <f>($E$4/$E$5/$E$6/$E$7/$E$16/J$13)</f>
        <v>25.22631536567159</v>
      </c>
    </row>
    <row r="31" spans="1:10" ht="12.75">
      <c r="A31" s="42"/>
      <c r="B31" s="42"/>
      <c r="D31" s="88"/>
      <c r="E31" s="5" t="s">
        <v>5</v>
      </c>
      <c r="F31" s="30">
        <f>($E$4/$E$5/$E$6/$E$7/$E$17/F$13)</f>
        <v>41.33962430549431</v>
      </c>
      <c r="G31" s="30">
        <f>($E$4/$E$5/$E$6/$E$7/$E$17/G$13)</f>
        <v>85.62252283338628</v>
      </c>
      <c r="H31" s="30">
        <f>($E$4/$E$5/$E$6/$E$7/$E$17/H$13)</f>
        <v>156.55242340542225</v>
      </c>
      <c r="I31" s="30">
        <f>($E$4/$E$5/$E$6/$E$7/$E$17/I$13)</f>
        <v>264.5735955551636</v>
      </c>
      <c r="J31" s="30">
        <f>($E$4/$E$5/$E$6/$E$7/$E$17/J$13)</f>
        <v>33.83294060807719</v>
      </c>
    </row>
    <row r="32" spans="1:10" ht="12.75">
      <c r="A32" s="42"/>
      <c r="B32" s="42"/>
      <c r="D32" s="88"/>
      <c r="E32" s="5" t="s">
        <v>6</v>
      </c>
      <c r="F32" s="30">
        <f>($E$4/$E$5/$E$6/$E$7/$E$18/F$13)</f>
        <v>54.05950870718487</v>
      </c>
      <c r="G32" s="30">
        <f>($E$4/$E$5/$E$6/$E$7/$E$18/G$13)</f>
        <v>111.96791447442823</v>
      </c>
      <c r="H32" s="30">
        <f>($E$4/$E$5/$E$6/$E$7/$E$18/H$13)</f>
        <v>204.72239983785988</v>
      </c>
      <c r="I32" s="30">
        <f>($E$4/$E$5/$E$6/$E$7/$E$18/I$13)</f>
        <v>345.9808557259832</v>
      </c>
      <c r="J32" s="30">
        <f>($E$4/$E$5/$E$6/$E$7/$E$18/J$13)</f>
        <v>44.24307617979324</v>
      </c>
    </row>
    <row r="33" spans="1:10" ht="12.75">
      <c r="A33" s="42"/>
      <c r="B33" s="42"/>
      <c r="D33" s="88"/>
      <c r="E33" s="5" t="s">
        <v>8</v>
      </c>
      <c r="F33" s="30" t="str">
        <f>IF($E$19,($E$4/$E$5/$E$6/$E$7/$E$19/F$13),"-")</f>
        <v>-</v>
      </c>
      <c r="G33" s="30" t="str">
        <f>IF($E$19,($E$4/$E$5/$E$6/$E$7/$E$19/G$13),"-")</f>
        <v>-</v>
      </c>
      <c r="H33" s="30" t="str">
        <f>IF($E$19,($E$4/$E$5/$E$6/$E$7/$E$19/H$13),"-")</f>
        <v>-</v>
      </c>
      <c r="I33" s="30" t="str">
        <f>IF($E$19,($E$4/$E$5/$E$6/$E$7/$E$19/I$13),"-")</f>
        <v>-</v>
      </c>
      <c r="J33" s="30" t="str">
        <f>IF($E$19,($E$4/$E$5/$E$6/$E$7/$E$19/J$13),"-")</f>
        <v>-</v>
      </c>
    </row>
    <row r="34" spans="1:10" ht="12.75">
      <c r="A34" s="42"/>
      <c r="B34" s="42"/>
      <c r="D34" s="89"/>
      <c r="E34" s="5" t="s">
        <v>7</v>
      </c>
      <c r="F34" s="30">
        <f>($E$4/$E$5/$E$6/$E$7/$E$20/F$13)</f>
        <v>19.149144773662215</v>
      </c>
      <c r="G34" s="30">
        <f>($E$4/$E$5/$E$6/$E$7/$E$20/G$13)</f>
        <v>39.66165907813534</v>
      </c>
      <c r="H34" s="30">
        <f>($E$4/$E$5/$E$6/$E$7/$E$20/H$13)</f>
        <v>72.51747133221194</v>
      </c>
      <c r="I34" s="30">
        <f>($E$4/$E$5/$E$6/$E$7/$E$20/I$13)</f>
        <v>122.55452655143819</v>
      </c>
      <c r="J34" s="30">
        <f>($E$4/$E$5/$E$6/$E$7/$E$20/J$13)</f>
        <v>15.671934341616137</v>
      </c>
    </row>
    <row r="35" spans="6:10" ht="12.75">
      <c r="F35" s="83" t="s">
        <v>19</v>
      </c>
      <c r="G35" s="83"/>
      <c r="H35" s="83"/>
      <c r="I35" s="83"/>
      <c r="J35" s="83"/>
    </row>
    <row r="36" spans="4:10" ht="12.75">
      <c r="D36" s="87" t="s">
        <v>0</v>
      </c>
      <c r="E36" s="5" t="s">
        <v>3</v>
      </c>
      <c r="F36" s="23">
        <f>$E$9*F$13*$E15*$E$7</f>
        <v>5993.3952</v>
      </c>
      <c r="G36" s="23">
        <f>$E$9*G$13*$E15*$E$7</f>
        <v>2893.68612</v>
      </c>
      <c r="H36" s="23">
        <f>$E$9*H$13*$E15*$E$7</f>
        <v>1582.6309199999998</v>
      </c>
      <c r="I36" s="23">
        <f>$E$9*I$13*$E15*$E$7</f>
        <v>936.4680000000001</v>
      </c>
      <c r="J36" s="23">
        <f>$E$9*J$13*$E15*$E$7</f>
        <v>7323.179760000001</v>
      </c>
    </row>
    <row r="37" spans="4:10" ht="12.75">
      <c r="D37" s="88"/>
      <c r="E37" s="5" t="s">
        <v>4</v>
      </c>
      <c r="F37" s="23">
        <f aca="true" t="shared" si="0" ref="F37:J41">$E$9*F$13*$E16*$E$7</f>
        <v>3795.8169599999997</v>
      </c>
      <c r="G37" s="23">
        <f t="shared" si="0"/>
        <v>1832.6678759999998</v>
      </c>
      <c r="H37" s="23">
        <f t="shared" si="0"/>
        <v>1002.3329159999998</v>
      </c>
      <c r="I37" s="23">
        <f t="shared" si="0"/>
        <v>593.0963999999999</v>
      </c>
      <c r="J37" s="23">
        <f t="shared" si="0"/>
        <v>4638.013848</v>
      </c>
    </row>
    <row r="38" spans="4:10" ht="12.75">
      <c r="D38" s="88"/>
      <c r="E38" s="5" t="s">
        <v>5</v>
      </c>
      <c r="F38" s="23">
        <f t="shared" si="0"/>
        <v>2830.2144000000003</v>
      </c>
      <c r="G38" s="23">
        <f t="shared" si="0"/>
        <v>1366.46289</v>
      </c>
      <c r="H38" s="23">
        <f t="shared" si="0"/>
        <v>747.35349</v>
      </c>
      <c r="I38" s="23">
        <f t="shared" si="0"/>
        <v>442.221</v>
      </c>
      <c r="J38" s="23">
        <f t="shared" si="0"/>
        <v>3458.16822</v>
      </c>
    </row>
    <row r="39" spans="4:10" ht="12.75">
      <c r="D39" s="88"/>
      <c r="E39" s="5" t="s">
        <v>6</v>
      </c>
      <c r="F39" s="23">
        <f t="shared" si="0"/>
        <v>2164.2816000000003</v>
      </c>
      <c r="G39" s="23">
        <f t="shared" si="0"/>
        <v>1044.94221</v>
      </c>
      <c r="H39" s="23">
        <f t="shared" si="0"/>
        <v>571.5056099999999</v>
      </c>
      <c r="I39" s="23">
        <f t="shared" si="0"/>
        <v>338.16900000000004</v>
      </c>
      <c r="J39" s="23">
        <f t="shared" si="0"/>
        <v>2644.48158</v>
      </c>
    </row>
    <row r="40" spans="4:10" ht="12.75">
      <c r="D40" s="88"/>
      <c r="E40" s="5" t="s">
        <v>8</v>
      </c>
      <c r="F40" s="23" t="str">
        <f>IF($E$19&lt;&gt;0,$E$9*F$13*$E19*$E$7,"-")</f>
        <v>-</v>
      </c>
      <c r="G40" s="23" t="str">
        <f>IF($E$19&lt;&gt;0,$E$9*G$13*$E19*$E$7,"-")</f>
        <v>-</v>
      </c>
      <c r="H40" s="23" t="str">
        <f>IF($E$19&lt;&gt;0,$E$9*H$13*$E19*$E$7,"-")</f>
        <v>-</v>
      </c>
      <c r="I40" s="23" t="str">
        <f>IF($E$19&lt;&gt;0,$E$9*I$13*$E19*$E$7,"-")</f>
        <v>-</v>
      </c>
      <c r="J40" s="23" t="str">
        <f>IF($E$19&lt;&gt;0,$E$9*J$13*$E19*$E$7,"-")</f>
        <v>-</v>
      </c>
    </row>
    <row r="41" spans="4:10" ht="12.75">
      <c r="D41" s="89"/>
      <c r="E41" s="5" t="s">
        <v>7</v>
      </c>
      <c r="F41" s="23">
        <f t="shared" si="0"/>
        <v>6109.93344</v>
      </c>
      <c r="G41" s="23">
        <f t="shared" si="0"/>
        <v>2949.9522389999997</v>
      </c>
      <c r="H41" s="23">
        <f t="shared" si="0"/>
        <v>1613.4042989999998</v>
      </c>
      <c r="I41" s="23">
        <f t="shared" si="0"/>
        <v>954.6771</v>
      </c>
      <c r="J41" s="23">
        <f t="shared" si="0"/>
        <v>7465.574922000001</v>
      </c>
    </row>
  </sheetData>
  <sheetProtection password="DFD9" sheet="1" objects="1" scenarios="1"/>
  <mergeCells count="23">
    <mergeCell ref="D36:D41"/>
    <mergeCell ref="F35:J35"/>
    <mergeCell ref="F21:J21"/>
    <mergeCell ref="D22:D27"/>
    <mergeCell ref="D29:D34"/>
    <mergeCell ref="F28:J28"/>
    <mergeCell ref="A11:A20"/>
    <mergeCell ref="B16:B20"/>
    <mergeCell ref="B3:D3"/>
    <mergeCell ref="A1:J1"/>
    <mergeCell ref="F14:J14"/>
    <mergeCell ref="B11:B13"/>
    <mergeCell ref="C11:C13"/>
    <mergeCell ref="E11:E13"/>
    <mergeCell ref="F11:J11"/>
    <mergeCell ref="C15:C20"/>
    <mergeCell ref="B10:D10"/>
    <mergeCell ref="B4:D4"/>
    <mergeCell ref="B5:D5"/>
    <mergeCell ref="B6:D6"/>
    <mergeCell ref="B7:D7"/>
    <mergeCell ref="A9:D9"/>
    <mergeCell ref="A8:D8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2"/>
  <ignoredErrors>
    <ignoredError sqref="F40:J40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2013-05-19T11:55:11Z</cp:lastPrinted>
  <dcterms:created xsi:type="dcterms:W3CDTF">2013-05-19T10:46:52Z</dcterms:created>
  <dcterms:modified xsi:type="dcterms:W3CDTF">2013-06-17T17:24:30Z</dcterms:modified>
  <cp:category/>
  <cp:version/>
  <cp:contentType/>
  <cp:contentStatus/>
</cp:coreProperties>
</file>