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sen\Desktop\"/>
    </mc:Choice>
  </mc:AlternateContent>
  <xr:revisionPtr revIDLastSave="0" documentId="13_ncr:1_{FD69B9AC-C9F3-46BB-89A5-2831D5516CB5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Птица" sheetId="1" r:id="rId1"/>
    <sheet name="Корма" sheetId="2" r:id="rId2"/>
    <sheet name="Рецепт1" sheetId="6" r:id="rId3"/>
    <sheet name="Рецепт2" sheetId="7" r:id="rId4"/>
    <sheet name="Лист1" sheetId="8" r:id="rId5"/>
  </sheets>
  <definedNames>
    <definedName name="kurwi">Птица!$A$4:$J$45</definedName>
  </definedNames>
  <calcPr calcId="191029"/>
</workbook>
</file>

<file path=xl/calcChain.xml><?xml version="1.0" encoding="utf-8"?>
<calcChain xmlns="http://schemas.openxmlformats.org/spreadsheetml/2006/main">
  <c r="K10" i="7" l="1"/>
  <c r="K21" i="7" l="1"/>
  <c r="J21" i="7"/>
  <c r="I21" i="7"/>
  <c r="H21" i="7"/>
  <c r="G21" i="7"/>
  <c r="F21" i="7"/>
  <c r="E21" i="7"/>
  <c r="D21" i="7"/>
  <c r="C21" i="7"/>
  <c r="K20" i="7"/>
  <c r="J20" i="7"/>
  <c r="I20" i="7"/>
  <c r="H20" i="7"/>
  <c r="G20" i="7"/>
  <c r="F20" i="7"/>
  <c r="E20" i="7"/>
  <c r="D20" i="7"/>
  <c r="C20" i="7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J10" i="7"/>
  <c r="I10" i="7"/>
  <c r="H10" i="7"/>
  <c r="G10" i="7"/>
  <c r="F10" i="7"/>
  <c r="E10" i="7"/>
  <c r="D10" i="7"/>
  <c r="C10" i="7"/>
  <c r="A8" i="7"/>
  <c r="J6" i="7"/>
  <c r="I6" i="7"/>
  <c r="H6" i="7"/>
  <c r="G6" i="7"/>
  <c r="F6" i="7"/>
  <c r="E6" i="7"/>
  <c r="D6" i="7"/>
  <c r="C6" i="7"/>
  <c r="J4" i="7"/>
  <c r="I4" i="7"/>
  <c r="H4" i="7"/>
  <c r="G4" i="7"/>
  <c r="F4" i="7"/>
  <c r="E4" i="7"/>
  <c r="D4" i="7"/>
  <c r="C4" i="7"/>
  <c r="J3" i="7"/>
  <c r="I3" i="7"/>
  <c r="H3" i="7"/>
  <c r="G3" i="7"/>
  <c r="F3" i="7"/>
  <c r="E3" i="7"/>
  <c r="D3" i="7"/>
  <c r="C3" i="7"/>
  <c r="C23" i="6"/>
  <c r="D23" i="6"/>
  <c r="E23" i="6"/>
  <c r="F23" i="6"/>
  <c r="G23" i="6"/>
  <c r="H23" i="6"/>
  <c r="I23" i="6"/>
  <c r="J23" i="6"/>
  <c r="K23" i="6"/>
  <c r="C20" i="6"/>
  <c r="D20" i="6"/>
  <c r="E20" i="6"/>
  <c r="F20" i="6"/>
  <c r="G20" i="6"/>
  <c r="H20" i="6"/>
  <c r="I20" i="6"/>
  <c r="J20" i="6"/>
  <c r="K20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A8" i="6"/>
  <c r="C12" i="6"/>
  <c r="D12" i="6"/>
  <c r="E12" i="6"/>
  <c r="F12" i="6"/>
  <c r="G12" i="6"/>
  <c r="H12" i="6"/>
  <c r="I12" i="6"/>
  <c r="J12" i="6"/>
  <c r="K12" i="6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5" i="6"/>
  <c r="D15" i="6"/>
  <c r="E15" i="6"/>
  <c r="F15" i="6"/>
  <c r="G15" i="6"/>
  <c r="H15" i="6"/>
  <c r="I15" i="6"/>
  <c r="J15" i="6"/>
  <c r="K15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J6" i="6"/>
  <c r="I6" i="6"/>
  <c r="H6" i="6"/>
  <c r="G6" i="6"/>
  <c r="F6" i="6"/>
  <c r="D23" i="7" l="1"/>
  <c r="D8" i="7" s="1"/>
  <c r="F23" i="7"/>
  <c r="F8" i="7" s="1"/>
  <c r="H23" i="7"/>
  <c r="H8" i="7" s="1"/>
  <c r="J23" i="7"/>
  <c r="J8" i="7" s="1"/>
  <c r="E23" i="7"/>
  <c r="E8" i="7" s="1"/>
  <c r="G23" i="7"/>
  <c r="G8" i="7" s="1"/>
  <c r="I23" i="7"/>
  <c r="I8" i="7" s="1"/>
  <c r="K23" i="7"/>
  <c r="K8" i="7" s="1"/>
  <c r="C23" i="7"/>
  <c r="C8" i="7" s="1"/>
  <c r="J25" i="6"/>
  <c r="H25" i="6"/>
  <c r="F25" i="6"/>
  <c r="D25" i="6"/>
  <c r="K25" i="6"/>
  <c r="I25" i="6"/>
  <c r="G25" i="6"/>
  <c r="E25" i="6"/>
  <c r="C25" i="6"/>
  <c r="E6" i="6"/>
  <c r="D6" i="6"/>
  <c r="C6" i="6"/>
  <c r="J8" i="6" l="1"/>
  <c r="H8" i="6"/>
  <c r="F8" i="6"/>
  <c r="D8" i="6"/>
  <c r="J4" i="6"/>
  <c r="I4" i="6"/>
  <c r="H4" i="6"/>
  <c r="G4" i="6"/>
  <c r="F4" i="6"/>
  <c r="E4" i="6"/>
  <c r="D4" i="6"/>
  <c r="C4" i="6"/>
  <c r="J3" i="6"/>
  <c r="I3" i="6"/>
  <c r="H3" i="6"/>
  <c r="G3" i="6"/>
  <c r="F3" i="6"/>
  <c r="E3" i="6"/>
  <c r="D3" i="6"/>
  <c r="C3" i="6"/>
  <c r="C8" i="6" l="1"/>
  <c r="E8" i="6"/>
  <c r="G8" i="6"/>
  <c r="I8" i="6"/>
</calcChain>
</file>

<file path=xl/sharedStrings.xml><?xml version="1.0" encoding="utf-8"?>
<sst xmlns="http://schemas.openxmlformats.org/spreadsheetml/2006/main" count="369" uniqueCount="198">
  <si>
    <t>Бройлеры (1-4 дня - старт)</t>
  </si>
  <si>
    <t>Бройлеры(1-4 нед)</t>
  </si>
  <si>
    <t>Бройлеры старше 5 нед</t>
  </si>
  <si>
    <t>Куры яичные(22-47 нед)</t>
  </si>
  <si>
    <t>Куры яичные (&gt; 47 нед)</t>
  </si>
  <si>
    <t>Гуси взрослые</t>
  </si>
  <si>
    <t>Индейки взрослые</t>
  </si>
  <si>
    <t>Индюки производители</t>
  </si>
  <si>
    <t>Куры мясных пород(24-49нед)</t>
  </si>
  <si>
    <t>Куры мясных пород &gt;50 нед</t>
  </si>
  <si>
    <t>Куры яичные племенные</t>
  </si>
  <si>
    <t>Гуси (1-3 нед.)</t>
  </si>
  <si>
    <t>Гуси (4-8 нед.)</t>
  </si>
  <si>
    <t>Гуси (9-26 нед.)</t>
  </si>
  <si>
    <t>Индейки (1-4 нед.)</t>
  </si>
  <si>
    <t>Индейки (5-13 нед.)</t>
  </si>
  <si>
    <t>Индейки (14-17 нед.)</t>
  </si>
  <si>
    <t>Индейки (18-30 нед.)</t>
  </si>
  <si>
    <t>Куры мясн. пород (1-7 нед.)</t>
  </si>
  <si>
    <t>Куры мясн. пород (8-23 нед.)</t>
  </si>
  <si>
    <t>Куры яичные (1-8 нед.)</t>
  </si>
  <si>
    <t>Куры яичные (9-21 нед.)</t>
  </si>
  <si>
    <t>Утки пекинские (1-3 нед.)</t>
  </si>
  <si>
    <t>Утки пекинские (4-8 нед.)</t>
  </si>
  <si>
    <t>Утки пекинские (9-26 нед.)</t>
  </si>
  <si>
    <t>Перепела (1-4 нед.)</t>
  </si>
  <si>
    <t>Утки кроссс X-II (1-3 нед.)</t>
  </si>
  <si>
    <t>Утки кроссс X-II (4-7 нед.)</t>
  </si>
  <si>
    <t>Цесарки (1-4 нед.)</t>
  </si>
  <si>
    <t>Цесарки (5-10 нед.)</t>
  </si>
  <si>
    <t>Цесарки (11-15 нед.)</t>
  </si>
  <si>
    <t>Цесарки (16-28 нед.)</t>
  </si>
  <si>
    <t>Перепела (&gt; 6 нед.)</t>
  </si>
  <si>
    <t>Перепела (откорм)</t>
  </si>
  <si>
    <t>Перепела (5-6)нед</t>
  </si>
  <si>
    <t>Петухи мясн. пород (произв..)</t>
  </si>
  <si>
    <t>Петухи яичн. пород (произв.)</t>
  </si>
  <si>
    <t>Фазан (до 3нед.)</t>
  </si>
  <si>
    <t>Фазан (3-7 нед.)</t>
  </si>
  <si>
    <t>Фазан (&gt; 7 ед.)</t>
  </si>
  <si>
    <t>Фазан (несушка)</t>
  </si>
  <si>
    <t>Добавки</t>
  </si>
  <si>
    <t>Бобы кормовые</t>
  </si>
  <si>
    <t>Зерновые</t>
  </si>
  <si>
    <t>Горох</t>
  </si>
  <si>
    <t>Дикальцийфосфат</t>
  </si>
  <si>
    <t>Минеральные</t>
  </si>
  <si>
    <t>Дрожжи кормовые (33%)</t>
  </si>
  <si>
    <t>Дрожжи кормовые (39%)</t>
  </si>
  <si>
    <t>Дрожжи кормовые (50%)</t>
  </si>
  <si>
    <t>Жир кормовой животный</t>
  </si>
  <si>
    <t>Животные</t>
  </si>
  <si>
    <t>Жир растительный</t>
  </si>
  <si>
    <t>Не определен</t>
  </si>
  <si>
    <t>Жмых арахисовый</t>
  </si>
  <si>
    <t>Отходы производства</t>
  </si>
  <si>
    <t>Жмых подсолнечный</t>
  </si>
  <si>
    <t>Жмых соевый</t>
  </si>
  <si>
    <t>Известняк</t>
  </si>
  <si>
    <t>Капуста кормовая</t>
  </si>
  <si>
    <t>Зеленые</t>
  </si>
  <si>
    <t>Картофель (клубни)</t>
  </si>
  <si>
    <t>Корнеклубнеплоды</t>
  </si>
  <si>
    <t>Картофель (сухой)</t>
  </si>
  <si>
    <t>ККЛ (корм. концентрат лизина)</t>
  </si>
  <si>
    <t>Клевер молодой</t>
  </si>
  <si>
    <t>Кукуруза белая</t>
  </si>
  <si>
    <t>Кукуруза желтая</t>
  </si>
  <si>
    <t>Липрот СГ-25</t>
  </si>
  <si>
    <t>Липрот СГ-4</t>
  </si>
  <si>
    <t>Липрот СГ-9</t>
  </si>
  <si>
    <t>Люпин кормовой</t>
  </si>
  <si>
    <t>Люцерна молодая</t>
  </si>
  <si>
    <t>Мел не отмученный</t>
  </si>
  <si>
    <t>Молоко снятое</t>
  </si>
  <si>
    <t>Молоко сухое обезжиренное</t>
  </si>
  <si>
    <t>Молоко цельное</t>
  </si>
  <si>
    <t>Монокальцийфосфат</t>
  </si>
  <si>
    <t>Морковь</t>
  </si>
  <si>
    <t>Мука костная необезжиренная</t>
  </si>
  <si>
    <t>Мука костная обезжиренная</t>
  </si>
  <si>
    <t>Мука кровянная</t>
  </si>
  <si>
    <t>Мука мясная</t>
  </si>
  <si>
    <t>Мука мясокостная(&lt;36%)</t>
  </si>
  <si>
    <t>Мука мясокостная(36-40%)</t>
  </si>
  <si>
    <t>Мука мясокостная(44%)</t>
  </si>
  <si>
    <t>Мука мясокостная(&gt;45%)</t>
  </si>
  <si>
    <t>Мука перьевая</t>
  </si>
  <si>
    <t>Мука Рыбная(48-50%)</t>
  </si>
  <si>
    <t>Мука Рыбная(51-55%)</t>
  </si>
  <si>
    <t>Мука Рыбная(60-70%)</t>
  </si>
  <si>
    <t>Мука травянная 2 класс</t>
  </si>
  <si>
    <t>Мука травянная 3 класс</t>
  </si>
  <si>
    <t>Мука травянная 4 класс</t>
  </si>
  <si>
    <t>Мука травянная 5 класс</t>
  </si>
  <si>
    <t>Мучка гороховая</t>
  </si>
  <si>
    <t>Мучка гречневая</t>
  </si>
  <si>
    <t>Мучка кукурузная</t>
  </si>
  <si>
    <t>Мучка овсянная</t>
  </si>
  <si>
    <t>Мучка просянная</t>
  </si>
  <si>
    <t>Мучка пшеничная</t>
  </si>
  <si>
    <t>Мучка ржаная</t>
  </si>
  <si>
    <t>Мучка рисовая</t>
  </si>
  <si>
    <t>Мучка ячменная</t>
  </si>
  <si>
    <t>Овес без пленок</t>
  </si>
  <si>
    <t>Овес с пленками</t>
  </si>
  <si>
    <t>Отруби пшеничные</t>
  </si>
  <si>
    <t>Отруби</t>
  </si>
  <si>
    <t>Отруби ржаные</t>
  </si>
  <si>
    <t>Отруби рисовые</t>
  </si>
  <si>
    <t>Полуфабрикат костный</t>
  </si>
  <si>
    <t>Просо</t>
  </si>
  <si>
    <t>Пшеница нормальная</t>
  </si>
  <si>
    <t>Пшеница щуплая</t>
  </si>
  <si>
    <t>Ракушка</t>
  </si>
  <si>
    <t>Соль (NaCl)</t>
  </si>
  <si>
    <t>Скорлупа яичная</t>
  </si>
  <si>
    <t>Рис без пленок</t>
  </si>
  <si>
    <t>Рис с пленками</t>
  </si>
  <si>
    <t>Рожь</t>
  </si>
  <si>
    <t>Свекла сухая</t>
  </si>
  <si>
    <t>Свекла, клубнеплоды</t>
  </si>
  <si>
    <t>Силос кукурузный</t>
  </si>
  <si>
    <t>Сорго (импорт)</t>
  </si>
  <si>
    <t>Сорго (Россия)</t>
  </si>
  <si>
    <t>Сыворотка молочная сухая</t>
  </si>
  <si>
    <t>Творог</t>
  </si>
  <si>
    <t>Трикальцийфосфат</t>
  </si>
  <si>
    <t>Тыква желтая</t>
  </si>
  <si>
    <t>Фосфатиды кормовые</t>
  </si>
  <si>
    <t>Фосфор из аппатитов</t>
  </si>
  <si>
    <t>Чечевица</t>
  </si>
  <si>
    <t>Шрот арахисовый</t>
  </si>
  <si>
    <t>Шрот льняной</t>
  </si>
  <si>
    <t>Шрот подсолнечный (&lt; 40%)</t>
  </si>
  <si>
    <t>Шрот подсолнечный (&gt; 40%)</t>
  </si>
  <si>
    <t>Шрот рапсовый</t>
  </si>
  <si>
    <t>Шрот соевый (&gt; 45%)</t>
  </si>
  <si>
    <t>Шрот соевый (40-45%)</t>
  </si>
  <si>
    <t>Ячмень с пленками</t>
  </si>
  <si>
    <t>Шрот хлопковый (&gt; 40%)</t>
  </si>
  <si>
    <t>Шрот хлопковый (36-40%)</t>
  </si>
  <si>
    <t>Яйца куриные свежие</t>
  </si>
  <si>
    <t>Ячмень без пленок</t>
  </si>
  <si>
    <t>Рыба свежая</t>
  </si>
  <si>
    <t>Хлеб свежий</t>
  </si>
  <si>
    <t>Кухонные отходы</t>
  </si>
  <si>
    <t>Хлеб высушенный</t>
  </si>
  <si>
    <t>Премикс П 1-1</t>
  </si>
  <si>
    <t>Премиксы</t>
  </si>
  <si>
    <t>Премикс П 1-2</t>
  </si>
  <si>
    <t>Премикс П 5-1</t>
  </si>
  <si>
    <t>Премикс П6-1</t>
  </si>
  <si>
    <t>Премикс  «Зоовит - золотое яйцо»</t>
  </si>
  <si>
    <t>Дрожжи хлебопекарные</t>
  </si>
  <si>
    <t>Премикс "Рябушка"</t>
  </si>
  <si>
    <t>Зола древесная березовая</t>
  </si>
  <si>
    <t>Лапки еловые измельченные</t>
  </si>
  <si>
    <t>Крапива</t>
  </si>
  <si>
    <t>Объемная энергия</t>
  </si>
  <si>
    <t>Протеин / белок</t>
  </si>
  <si>
    <t>ккал</t>
  </si>
  <si>
    <t>Содержание в 100 гр.корма</t>
  </si>
  <si>
    <t>гр</t>
  </si>
  <si>
    <t>Кальцый</t>
  </si>
  <si>
    <t>Фосфор</t>
  </si>
  <si>
    <t>Натрий</t>
  </si>
  <si>
    <t>тыс МЕ</t>
  </si>
  <si>
    <t>мГр</t>
  </si>
  <si>
    <t>Ограничение</t>
  </si>
  <si>
    <t>%</t>
  </si>
  <si>
    <t>Группа</t>
  </si>
  <si>
    <t>Витамин A</t>
  </si>
  <si>
    <t>ВитаминD3</t>
  </si>
  <si>
    <t>ВитаминB2</t>
  </si>
  <si>
    <t>Наполнение</t>
  </si>
  <si>
    <t>Фуза</t>
  </si>
  <si>
    <t>Цена кг</t>
  </si>
  <si>
    <t>Цена</t>
  </si>
  <si>
    <t>кг</t>
  </si>
  <si>
    <t>Итог расчетный</t>
  </si>
  <si>
    <t>БВК 10%</t>
  </si>
  <si>
    <t>Соя (зэкструдир)</t>
  </si>
  <si>
    <t>БВК пурина 15%</t>
  </si>
  <si>
    <t>утка</t>
  </si>
  <si>
    <t>кукуруза – 400 г;</t>
  </si>
  <si>
    <t>пшеница – 200 г;</t>
  </si>
  <si>
    <t>ячмень – 100 г;</t>
  </si>
  <si>
    <t>овес – 50 г;</t>
  </si>
  <si>
    <t>жмых – 150 г;</t>
  </si>
  <si>
    <t>рыбная мука – 60 г;</t>
  </si>
  <si>
    <t>травяная мука – 20 г;</t>
  </si>
  <si>
    <t>дрожжи – 0.5 ч.л.</t>
  </si>
  <si>
    <t>Источник: https://svoya-ptica.com/poroda-kur-sasso</t>
  </si>
  <si>
    <t>цветной бролер рекомендован</t>
  </si>
  <si>
    <t>Жом яблочный</t>
  </si>
  <si>
    <t>жом свекольный</t>
  </si>
  <si>
    <t xml:space="preserve">мулард 30-60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</si>
</sst>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1" xfId="0" applyFill="1" applyBorder="1"/>
    <xf numFmtId="2" fontId="0" fillId="0" borderId="1" xfId="0" applyNumberFormat="1" applyBorder="1"/>
    <xf numFmtId="0" fontId="0" fillId="4" borderId="4" xfId="0" applyFill="1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right"/>
    </xf>
    <xf numFmtId="9" fontId="0" fillId="0" borderId="6" xfId="0" applyNumberFormat="1" applyBorder="1" applyAlignment="1">
      <alignment horizontal="right"/>
    </xf>
    <xf numFmtId="164" fontId="2" fillId="3" borderId="7" xfId="0" applyNumberFormat="1" applyFont="1" applyFill="1" applyBorder="1" applyAlignment="1">
      <alignment horizontal="center"/>
    </xf>
    <xf numFmtId="0" fontId="0" fillId="2" borderId="8" xfId="0" applyFill="1" applyBorder="1"/>
    <xf numFmtId="2" fontId="0" fillId="0" borderId="8" xfId="0" applyNumberFormat="1" applyBorder="1"/>
    <xf numFmtId="2" fontId="0" fillId="0" borderId="9" xfId="0" applyNumberFormat="1" applyBorder="1"/>
    <xf numFmtId="164" fontId="2" fillId="3" borderId="10" xfId="0" applyNumberFormat="1" applyFont="1" applyFill="1" applyBorder="1" applyAlignment="1">
      <alignment horizontal="center"/>
    </xf>
    <xf numFmtId="2" fontId="0" fillId="0" borderId="11" xfId="0" applyNumberFormat="1" applyBorder="1"/>
    <xf numFmtId="164" fontId="2" fillId="3" borderId="12" xfId="0" applyNumberFormat="1" applyFont="1" applyFill="1" applyBorder="1" applyAlignment="1">
      <alignment horizontal="center"/>
    </xf>
    <xf numFmtId="0" fontId="0" fillId="2" borderId="13" xfId="0" applyFill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9" fontId="0" fillId="0" borderId="15" xfId="0" applyNumberFormat="1" applyBorder="1" applyAlignment="1">
      <alignment horizontal="right"/>
    </xf>
    <xf numFmtId="2" fontId="0" fillId="0" borderId="3" xfId="0" applyNumberFormat="1" applyBorder="1"/>
    <xf numFmtId="0" fontId="3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zoomScaleNormal="100" workbookViewId="0">
      <selection activeCell="L7" sqref="L7"/>
    </sheetView>
  </sheetViews>
  <sheetFormatPr defaultRowHeight="15" x14ac:dyDescent="0.25"/>
  <cols>
    <col min="1" max="1" width="26.7109375" customWidth="1"/>
    <col min="2" max="2" width="13.42578125" customWidth="1"/>
    <col min="4" max="4" width="9.140625" customWidth="1"/>
    <col min="10" max="10" width="9.140625" customWidth="1"/>
  </cols>
  <sheetData>
    <row r="1" spans="1:10" x14ac:dyDescent="0.25">
      <c r="B1" s="35" t="s">
        <v>162</v>
      </c>
      <c r="C1" s="35"/>
      <c r="D1" s="35"/>
      <c r="E1" s="35"/>
      <c r="F1" s="35"/>
      <c r="G1" s="35"/>
      <c r="H1" s="35"/>
      <c r="I1" s="35"/>
      <c r="J1" s="3"/>
    </row>
    <row r="2" spans="1:10" s="2" customFormat="1" ht="35.25" customHeight="1" x14ac:dyDescent="0.25">
      <c r="B2" s="4" t="s">
        <v>159</v>
      </c>
      <c r="C2" s="4" t="s">
        <v>160</v>
      </c>
      <c r="D2" s="4" t="s">
        <v>164</v>
      </c>
      <c r="E2" s="4" t="s">
        <v>165</v>
      </c>
      <c r="F2" s="4" t="s">
        <v>166</v>
      </c>
      <c r="G2" s="4" t="s">
        <v>172</v>
      </c>
      <c r="H2" s="4" t="s">
        <v>173</v>
      </c>
      <c r="I2" s="4" t="s">
        <v>174</v>
      </c>
      <c r="J2" s="4" t="s">
        <v>169</v>
      </c>
    </row>
    <row r="3" spans="1:10" s="1" customFormat="1" ht="21.75" customHeight="1" x14ac:dyDescent="0.25">
      <c r="B3" s="5" t="s">
        <v>161</v>
      </c>
      <c r="C3" s="5" t="s">
        <v>163</v>
      </c>
      <c r="D3" s="5" t="s">
        <v>163</v>
      </c>
      <c r="E3" s="5" t="s">
        <v>163</v>
      </c>
      <c r="F3" s="5" t="s">
        <v>163</v>
      </c>
      <c r="G3" s="5" t="s">
        <v>167</v>
      </c>
      <c r="H3" s="5" t="s">
        <v>167</v>
      </c>
      <c r="I3" s="5" t="s">
        <v>168</v>
      </c>
      <c r="J3" s="5" t="s">
        <v>170</v>
      </c>
    </row>
    <row r="4" spans="1:10" x14ac:dyDescent="0.25">
      <c r="A4" s="3" t="s">
        <v>0</v>
      </c>
      <c r="B4" s="3">
        <v>310</v>
      </c>
      <c r="C4" s="3">
        <v>22</v>
      </c>
      <c r="D4" s="3">
        <v>0.25</v>
      </c>
      <c r="E4" s="3">
        <v>0.46999999880790699</v>
      </c>
      <c r="F4" s="3">
        <v>0.18000000715255701</v>
      </c>
      <c r="G4" s="3">
        <v>1</v>
      </c>
      <c r="H4" s="3">
        <v>0.15</v>
      </c>
      <c r="I4" s="3">
        <v>0.3</v>
      </c>
      <c r="J4" s="3"/>
    </row>
    <row r="5" spans="1:10" x14ac:dyDescent="0.25">
      <c r="A5" s="3" t="s">
        <v>1</v>
      </c>
      <c r="B5" s="3">
        <v>310</v>
      </c>
      <c r="C5" s="3">
        <v>22</v>
      </c>
      <c r="D5" s="3">
        <v>1</v>
      </c>
      <c r="E5" s="3">
        <v>0.80000001192092896</v>
      </c>
      <c r="F5" s="3">
        <v>0.20000000298023199</v>
      </c>
      <c r="G5" s="3">
        <v>1</v>
      </c>
      <c r="H5" s="3">
        <v>0.15</v>
      </c>
      <c r="I5" s="3">
        <v>0.3</v>
      </c>
      <c r="J5" s="3"/>
    </row>
    <row r="6" spans="1:10" x14ac:dyDescent="0.25">
      <c r="A6" s="3" t="s">
        <v>2</v>
      </c>
      <c r="B6" s="3">
        <v>315</v>
      </c>
      <c r="C6" s="3">
        <v>19</v>
      </c>
      <c r="D6" s="3">
        <v>1.20000004768372</v>
      </c>
      <c r="E6" s="3">
        <v>0.69999998807907104</v>
      </c>
      <c r="F6" s="3">
        <v>0.20000000298023199</v>
      </c>
      <c r="G6" s="3">
        <v>0.7</v>
      </c>
      <c r="H6" s="3">
        <v>1</v>
      </c>
      <c r="I6" s="3">
        <v>0.3</v>
      </c>
      <c r="J6" s="3"/>
    </row>
    <row r="7" spans="1:10" x14ac:dyDescent="0.25">
      <c r="A7" s="3" t="s">
        <v>3</v>
      </c>
      <c r="B7" s="3">
        <v>270</v>
      </c>
      <c r="C7" s="3">
        <v>17</v>
      </c>
      <c r="D7" s="3">
        <v>3.2999999523162802</v>
      </c>
      <c r="E7" s="3">
        <v>0.69999998807907104</v>
      </c>
      <c r="F7" s="3">
        <v>0.20000000298023199</v>
      </c>
      <c r="G7" s="3">
        <v>0.7</v>
      </c>
      <c r="H7" s="3">
        <v>0.2</v>
      </c>
      <c r="I7" s="3">
        <v>0.3</v>
      </c>
      <c r="J7" s="3"/>
    </row>
    <row r="8" spans="1:10" x14ac:dyDescent="0.25">
      <c r="A8" s="3" t="s">
        <v>4</v>
      </c>
      <c r="B8" s="3">
        <v>260</v>
      </c>
      <c r="C8" s="3">
        <v>16</v>
      </c>
      <c r="D8" s="3">
        <v>3.5999999046325701</v>
      </c>
      <c r="E8" s="3">
        <v>0.69999998807907104</v>
      </c>
      <c r="F8" s="3">
        <v>0.20000000298023199</v>
      </c>
      <c r="G8" s="3">
        <v>0.7</v>
      </c>
      <c r="H8" s="3">
        <v>0.15</v>
      </c>
      <c r="I8" s="3">
        <v>0.3</v>
      </c>
      <c r="J8" s="3"/>
    </row>
    <row r="9" spans="1:10" x14ac:dyDescent="0.25">
      <c r="A9" s="3" t="s">
        <v>5</v>
      </c>
      <c r="B9" s="3">
        <v>250</v>
      </c>
      <c r="C9" s="3">
        <v>14</v>
      </c>
      <c r="D9" s="3">
        <v>1.6000000238418599</v>
      </c>
      <c r="E9" s="3">
        <v>0.69999998807907104</v>
      </c>
      <c r="F9" s="3">
        <v>0.30000001192092901</v>
      </c>
      <c r="G9" s="3">
        <v>1</v>
      </c>
      <c r="H9" s="3">
        <v>0.15</v>
      </c>
      <c r="I9" s="3">
        <v>0.3</v>
      </c>
      <c r="J9" s="3"/>
    </row>
    <row r="10" spans="1:10" x14ac:dyDescent="0.25">
      <c r="A10" s="3" t="s">
        <v>6</v>
      </c>
      <c r="B10" s="3">
        <v>280</v>
      </c>
      <c r="C10" s="3">
        <v>16</v>
      </c>
      <c r="D10" s="3">
        <v>2.7999999523162802</v>
      </c>
      <c r="E10" s="3">
        <v>0.69999998807907104</v>
      </c>
      <c r="F10" s="3">
        <v>0.30000001192092901</v>
      </c>
      <c r="G10" s="3">
        <v>1.5</v>
      </c>
      <c r="H10" s="3">
        <v>0.15</v>
      </c>
      <c r="I10" s="3">
        <v>0.5</v>
      </c>
      <c r="J10" s="3"/>
    </row>
    <row r="11" spans="1:10" x14ac:dyDescent="0.25">
      <c r="A11" s="3" t="s">
        <v>7</v>
      </c>
      <c r="B11" s="3">
        <v>280</v>
      </c>
      <c r="C11" s="3">
        <v>16</v>
      </c>
      <c r="D11" s="3">
        <v>1.6000000238418599</v>
      </c>
      <c r="E11" s="3">
        <v>0.69999998807907104</v>
      </c>
      <c r="F11" s="3">
        <v>0.30000001192092901</v>
      </c>
      <c r="G11" s="3">
        <v>1.5</v>
      </c>
      <c r="H11" s="3">
        <v>1.5</v>
      </c>
      <c r="I11" s="3">
        <v>0.5</v>
      </c>
      <c r="J11" s="3"/>
    </row>
    <row r="12" spans="1:10" x14ac:dyDescent="0.25">
      <c r="A12" s="3" t="s">
        <v>8</v>
      </c>
      <c r="B12" s="3">
        <v>270</v>
      </c>
      <c r="C12" s="3">
        <v>16</v>
      </c>
      <c r="D12" s="3">
        <v>3</v>
      </c>
      <c r="E12" s="3">
        <v>0.69999998807907104</v>
      </c>
      <c r="F12" s="3">
        <v>0.20000000298023199</v>
      </c>
      <c r="G12" s="3">
        <v>0.7</v>
      </c>
      <c r="H12" s="3">
        <v>0.15</v>
      </c>
      <c r="I12" s="3">
        <v>0.3</v>
      </c>
      <c r="J12" s="3"/>
    </row>
    <row r="13" spans="1:10" x14ac:dyDescent="0.25">
      <c r="A13" s="3" t="s">
        <v>9</v>
      </c>
      <c r="B13" s="3">
        <v>265</v>
      </c>
      <c r="C13" s="3">
        <v>14</v>
      </c>
      <c r="D13" s="3">
        <v>3.2999999523162802</v>
      </c>
      <c r="E13" s="3">
        <v>0.69999998807907104</v>
      </c>
      <c r="F13" s="3">
        <v>0.20000000298023199</v>
      </c>
      <c r="G13" s="3">
        <v>0.7</v>
      </c>
      <c r="H13" s="3">
        <v>0.15</v>
      </c>
      <c r="I13" s="3">
        <v>0.3</v>
      </c>
      <c r="J13" s="3"/>
    </row>
    <row r="14" spans="1:10" x14ac:dyDescent="0.25">
      <c r="A14" s="3" t="s">
        <v>10</v>
      </c>
      <c r="B14" s="3">
        <v>270</v>
      </c>
      <c r="C14" s="3">
        <v>17</v>
      </c>
      <c r="D14" s="3">
        <v>3.0999999046325701</v>
      </c>
      <c r="E14" s="3">
        <v>0.69999998807907104</v>
      </c>
      <c r="F14" s="3">
        <v>0.20000000298023199</v>
      </c>
      <c r="G14" s="3">
        <v>0.7</v>
      </c>
      <c r="H14" s="3">
        <v>0.2</v>
      </c>
      <c r="I14" s="3">
        <v>0.5</v>
      </c>
      <c r="J14" s="3"/>
    </row>
    <row r="15" spans="1:10" x14ac:dyDescent="0.25">
      <c r="A15" s="3" t="s">
        <v>11</v>
      </c>
      <c r="B15" s="3">
        <v>280</v>
      </c>
      <c r="C15" s="3">
        <v>20</v>
      </c>
      <c r="D15" s="3">
        <v>1.20000004768372</v>
      </c>
      <c r="E15" s="3">
        <v>0.80000001192092896</v>
      </c>
      <c r="F15" s="3">
        <v>0.30000001192092901</v>
      </c>
      <c r="G15" s="3">
        <v>1</v>
      </c>
      <c r="H15" s="3">
        <v>15</v>
      </c>
      <c r="I15" s="3">
        <v>0.2</v>
      </c>
      <c r="J15" s="3"/>
    </row>
    <row r="16" spans="1:10" x14ac:dyDescent="0.25">
      <c r="A16" s="3" t="s">
        <v>12</v>
      </c>
      <c r="B16" s="3">
        <v>280</v>
      </c>
      <c r="C16" s="3">
        <v>18</v>
      </c>
      <c r="D16" s="3">
        <v>1.20000004768372</v>
      </c>
      <c r="E16" s="3">
        <v>0.80000001192092896</v>
      </c>
      <c r="F16" s="3">
        <v>0.30000001192092901</v>
      </c>
      <c r="G16" s="3">
        <v>1</v>
      </c>
      <c r="H16" s="3">
        <v>15</v>
      </c>
      <c r="I16" s="3">
        <v>0.2</v>
      </c>
      <c r="J16" s="3"/>
    </row>
    <row r="17" spans="1:10" x14ac:dyDescent="0.25">
      <c r="A17" s="3" t="s">
        <v>13</v>
      </c>
      <c r="B17" s="3">
        <v>260</v>
      </c>
      <c r="C17" s="3">
        <v>14</v>
      </c>
      <c r="D17" s="3">
        <v>1.20000004768372</v>
      </c>
      <c r="E17" s="3">
        <v>0.69999998807907104</v>
      </c>
      <c r="F17" s="3">
        <v>0.30000001192092901</v>
      </c>
      <c r="G17" s="3">
        <v>0.7</v>
      </c>
      <c r="H17" s="3">
        <v>1</v>
      </c>
      <c r="I17" s="3">
        <v>0.2</v>
      </c>
      <c r="J17" s="3"/>
    </row>
    <row r="18" spans="1:10" x14ac:dyDescent="0.25">
      <c r="A18" s="3" t="s">
        <v>14</v>
      </c>
      <c r="B18" s="3">
        <v>290</v>
      </c>
      <c r="C18" s="3">
        <v>28</v>
      </c>
      <c r="D18" s="3">
        <v>1.70000004768372</v>
      </c>
      <c r="E18" s="3">
        <v>1</v>
      </c>
      <c r="F18" s="3">
        <v>0.40000000596046398</v>
      </c>
      <c r="G18" s="3">
        <v>1.5</v>
      </c>
      <c r="H18" s="3">
        <v>1.5</v>
      </c>
      <c r="I18" s="3">
        <v>0.5</v>
      </c>
      <c r="J18" s="3"/>
    </row>
    <row r="19" spans="1:10" x14ac:dyDescent="0.25">
      <c r="A19" s="3" t="s">
        <v>15</v>
      </c>
      <c r="B19" s="3">
        <v>300</v>
      </c>
      <c r="C19" s="3">
        <v>22</v>
      </c>
      <c r="D19" s="3">
        <v>1.70000004768372</v>
      </c>
      <c r="E19" s="3">
        <v>0.80000001192092896</v>
      </c>
      <c r="F19" s="3">
        <v>0.30000001192092901</v>
      </c>
      <c r="G19" s="3">
        <v>1.5</v>
      </c>
      <c r="H19" s="3">
        <v>1.5</v>
      </c>
      <c r="I19" s="3">
        <v>0.3</v>
      </c>
      <c r="J19" s="3"/>
    </row>
    <row r="20" spans="1:10" x14ac:dyDescent="0.25">
      <c r="A20" s="3" t="s">
        <v>16</v>
      </c>
      <c r="B20" s="3">
        <v>295</v>
      </c>
      <c r="C20" s="3">
        <v>20</v>
      </c>
      <c r="D20" s="3">
        <v>1.70000004768372</v>
      </c>
      <c r="E20" s="3">
        <v>0.80000001192092896</v>
      </c>
      <c r="F20" s="3">
        <v>0.30000001192092901</v>
      </c>
      <c r="G20" s="3">
        <v>1.5</v>
      </c>
      <c r="H20" s="3">
        <v>1.5</v>
      </c>
      <c r="I20" s="3">
        <v>0.5</v>
      </c>
      <c r="J20" s="3"/>
    </row>
    <row r="21" spans="1:10" x14ac:dyDescent="0.25">
      <c r="A21" s="3" t="s">
        <v>17</v>
      </c>
      <c r="B21" s="3">
        <v>270</v>
      </c>
      <c r="C21" s="3">
        <v>17</v>
      </c>
      <c r="D21" s="3">
        <v>1.70000004768372</v>
      </c>
      <c r="E21" s="3">
        <v>0.69999998807907104</v>
      </c>
      <c r="F21" s="3">
        <v>0.30000001192092901</v>
      </c>
      <c r="G21" s="3">
        <v>0.7</v>
      </c>
      <c r="H21" s="3">
        <v>1</v>
      </c>
      <c r="I21" s="3">
        <v>0.5</v>
      </c>
      <c r="J21" s="3"/>
    </row>
    <row r="22" spans="1:10" x14ac:dyDescent="0.25">
      <c r="A22" s="3" t="s">
        <v>18</v>
      </c>
      <c r="B22" s="3">
        <v>290</v>
      </c>
      <c r="C22" s="3">
        <v>20</v>
      </c>
      <c r="D22" s="3">
        <v>1.1000000238418599</v>
      </c>
      <c r="E22" s="3">
        <v>0.80000001192092896</v>
      </c>
      <c r="F22" s="3">
        <v>0.20000000298023199</v>
      </c>
      <c r="G22" s="3">
        <v>1</v>
      </c>
      <c r="H22" s="3">
        <v>1.5</v>
      </c>
      <c r="I22" s="3">
        <v>0.3</v>
      </c>
      <c r="J22" s="3"/>
    </row>
    <row r="23" spans="1:10" x14ac:dyDescent="0.25">
      <c r="A23" s="3" t="s">
        <v>19</v>
      </c>
      <c r="B23" s="3">
        <v>260</v>
      </c>
      <c r="C23" s="3">
        <v>15</v>
      </c>
      <c r="D23" s="3">
        <v>1.20000004768372</v>
      </c>
      <c r="E23" s="3">
        <v>0.69999998807907104</v>
      </c>
      <c r="F23" s="3">
        <v>0.20000000298023199</v>
      </c>
      <c r="G23" s="3">
        <v>0.7</v>
      </c>
      <c r="H23" s="3">
        <v>1.5</v>
      </c>
      <c r="I23" s="3">
        <v>0.2</v>
      </c>
      <c r="J23" s="3"/>
    </row>
    <row r="24" spans="1:10" x14ac:dyDescent="0.25">
      <c r="A24" s="3" t="s">
        <v>20</v>
      </c>
      <c r="B24" s="3">
        <v>290</v>
      </c>
      <c r="C24" s="3">
        <v>20</v>
      </c>
      <c r="D24" s="3">
        <v>1.1000000238418599</v>
      </c>
      <c r="E24" s="3">
        <v>0.80000001192092896</v>
      </c>
      <c r="F24" s="3">
        <v>0.20000000298023199</v>
      </c>
      <c r="G24" s="3">
        <v>1</v>
      </c>
      <c r="H24" s="3">
        <v>0.15</v>
      </c>
      <c r="I24" s="3">
        <v>0.3</v>
      </c>
      <c r="J24" s="3"/>
    </row>
    <row r="25" spans="1:10" x14ac:dyDescent="0.25">
      <c r="A25" s="3" t="s">
        <v>21</v>
      </c>
      <c r="B25" s="3">
        <v>260</v>
      </c>
      <c r="C25" s="3">
        <v>14</v>
      </c>
      <c r="D25" s="3">
        <v>1.79999995231628</v>
      </c>
      <c r="E25" s="3">
        <v>0.69999998807907104</v>
      </c>
      <c r="F25" s="3">
        <v>0.20000000298023199</v>
      </c>
      <c r="G25" s="3">
        <v>0.7</v>
      </c>
      <c r="H25" s="3">
        <v>0.15</v>
      </c>
      <c r="I25" s="3">
        <v>0.3</v>
      </c>
      <c r="J25" s="3"/>
    </row>
    <row r="26" spans="1:10" x14ac:dyDescent="0.25">
      <c r="A26" s="3" t="s">
        <v>22</v>
      </c>
      <c r="B26" s="3">
        <v>280</v>
      </c>
      <c r="C26" s="3">
        <v>18</v>
      </c>
      <c r="D26" s="3">
        <v>1.20000004768372</v>
      </c>
      <c r="E26" s="3">
        <v>0.80000001192092896</v>
      </c>
      <c r="F26" s="3">
        <v>0.30000001192092901</v>
      </c>
      <c r="G26" s="3">
        <v>1</v>
      </c>
      <c r="H26" s="3">
        <v>0.15</v>
      </c>
      <c r="I26" s="3">
        <v>0.2</v>
      </c>
      <c r="J26" s="3"/>
    </row>
    <row r="27" spans="1:10" x14ac:dyDescent="0.25">
      <c r="A27" s="3" t="s">
        <v>23</v>
      </c>
      <c r="B27" s="3">
        <v>290</v>
      </c>
      <c r="C27" s="3">
        <v>16</v>
      </c>
      <c r="D27" s="3">
        <v>1.20000004768372</v>
      </c>
      <c r="E27" s="3">
        <v>0.69999998807907104</v>
      </c>
      <c r="F27" s="3">
        <v>0.30000001192092901</v>
      </c>
      <c r="G27" s="3">
        <v>1</v>
      </c>
      <c r="H27" s="3">
        <v>0.15</v>
      </c>
      <c r="I27" s="3">
        <v>0.2</v>
      </c>
      <c r="J27" s="3"/>
    </row>
    <row r="28" spans="1:10" x14ac:dyDescent="0.25">
      <c r="A28" s="34" t="s">
        <v>24</v>
      </c>
      <c r="B28" s="3">
        <v>300</v>
      </c>
      <c r="C28" s="3">
        <v>16</v>
      </c>
      <c r="D28" s="3">
        <v>1.20000004768372</v>
      </c>
      <c r="E28" s="3">
        <v>0.69999998807907104</v>
      </c>
      <c r="F28" s="3">
        <v>0.30000001192092901</v>
      </c>
      <c r="G28" s="3">
        <v>0.7</v>
      </c>
      <c r="H28" s="3">
        <v>0.7</v>
      </c>
      <c r="I28" s="3">
        <v>0.2</v>
      </c>
      <c r="J28" s="3"/>
    </row>
    <row r="29" spans="1:10" x14ac:dyDescent="0.25">
      <c r="A29" s="3" t="s">
        <v>25</v>
      </c>
      <c r="B29" s="3">
        <v>300</v>
      </c>
      <c r="C29" s="3">
        <v>27.5</v>
      </c>
      <c r="D29" s="3">
        <v>2.7000000476837198</v>
      </c>
      <c r="E29" s="3">
        <v>0.80000001192092896</v>
      </c>
      <c r="F29" s="3">
        <v>0.30000001192092901</v>
      </c>
      <c r="G29" s="3">
        <v>1.5</v>
      </c>
      <c r="H29" s="3">
        <v>0.15</v>
      </c>
      <c r="I29" s="3">
        <v>0.5</v>
      </c>
      <c r="J29" s="3"/>
    </row>
    <row r="30" spans="1:10" x14ac:dyDescent="0.25">
      <c r="A30" s="3" t="s">
        <v>26</v>
      </c>
      <c r="B30" s="3">
        <v>265</v>
      </c>
      <c r="C30" s="3">
        <v>21</v>
      </c>
      <c r="D30" s="3">
        <v>1.20000004768372</v>
      </c>
      <c r="E30" s="3">
        <v>0.80000001192092896</v>
      </c>
      <c r="F30" s="3">
        <v>0.40000000596046398</v>
      </c>
      <c r="G30" s="3">
        <v>1.5</v>
      </c>
      <c r="H30" s="3">
        <v>0.15</v>
      </c>
      <c r="I30" s="3">
        <v>0.2</v>
      </c>
      <c r="J30" s="3"/>
    </row>
    <row r="31" spans="1:10" x14ac:dyDescent="0.25">
      <c r="A31" s="3" t="s">
        <v>27</v>
      </c>
      <c r="B31" s="3">
        <v>305</v>
      </c>
      <c r="C31" s="3">
        <v>17</v>
      </c>
      <c r="D31" s="3">
        <v>1.20000004768372</v>
      </c>
      <c r="E31" s="3">
        <v>0.80000001192092896</v>
      </c>
      <c r="F31" s="3">
        <v>0.40000000596046398</v>
      </c>
      <c r="G31" s="3">
        <v>1</v>
      </c>
      <c r="H31" s="3">
        <v>0.15</v>
      </c>
      <c r="I31" s="3">
        <v>0.2</v>
      </c>
      <c r="J31" s="3"/>
    </row>
    <row r="32" spans="1:10" x14ac:dyDescent="0.25">
      <c r="A32" s="34" t="s">
        <v>197</v>
      </c>
      <c r="B32" s="3">
        <v>300</v>
      </c>
      <c r="C32" s="3">
        <v>16</v>
      </c>
      <c r="D32" s="3">
        <v>1.6000000238418599</v>
      </c>
      <c r="E32" s="3">
        <v>0.69999998807907104</v>
      </c>
      <c r="F32" s="3">
        <v>0.30000001192092901</v>
      </c>
      <c r="G32" s="3">
        <v>0.6</v>
      </c>
      <c r="H32" s="3">
        <v>0.1</v>
      </c>
      <c r="I32" s="3">
        <v>0.2</v>
      </c>
      <c r="J32" s="3"/>
    </row>
    <row r="33" spans="1:10" x14ac:dyDescent="0.25">
      <c r="A33" s="3" t="s">
        <v>28</v>
      </c>
      <c r="B33" s="3">
        <v>310</v>
      </c>
      <c r="C33" s="3">
        <v>24</v>
      </c>
      <c r="D33" s="3">
        <v>1</v>
      </c>
      <c r="E33" s="3">
        <v>0.80000001192092896</v>
      </c>
      <c r="F33" s="3">
        <v>0.30000001192092901</v>
      </c>
      <c r="G33" s="3">
        <v>1.5</v>
      </c>
      <c r="H33" s="3">
        <v>0.15</v>
      </c>
      <c r="I33" s="3">
        <v>0.5</v>
      </c>
      <c r="J33" s="3"/>
    </row>
    <row r="34" spans="1:10" x14ac:dyDescent="0.25">
      <c r="A34" s="3" t="s">
        <v>29</v>
      </c>
      <c r="B34" s="3">
        <v>310</v>
      </c>
      <c r="C34" s="3">
        <v>21</v>
      </c>
      <c r="D34" s="3">
        <v>1</v>
      </c>
      <c r="E34" s="3">
        <v>0.69999998807907104</v>
      </c>
      <c r="F34" s="3">
        <v>0.30000001192092901</v>
      </c>
      <c r="G34" s="3">
        <v>1.5</v>
      </c>
      <c r="H34" s="3">
        <v>0.15</v>
      </c>
      <c r="I34" s="3">
        <v>0.5</v>
      </c>
      <c r="J34" s="3"/>
    </row>
    <row r="35" spans="1:10" x14ac:dyDescent="0.25">
      <c r="A35" s="3" t="s">
        <v>30</v>
      </c>
      <c r="B35" s="3">
        <v>310</v>
      </c>
      <c r="C35" s="3">
        <v>17</v>
      </c>
      <c r="D35" s="3">
        <v>1</v>
      </c>
      <c r="E35" s="3">
        <v>0.69999998807907104</v>
      </c>
      <c r="F35" s="3">
        <v>0.30000001192092901</v>
      </c>
      <c r="G35" s="3">
        <v>0.7</v>
      </c>
      <c r="H35" s="3">
        <v>0.1</v>
      </c>
      <c r="I35" s="3">
        <v>0.3</v>
      </c>
      <c r="J35" s="3"/>
    </row>
    <row r="36" spans="1:10" x14ac:dyDescent="0.25">
      <c r="A36" s="3" t="s">
        <v>31</v>
      </c>
      <c r="B36" s="3">
        <v>280</v>
      </c>
      <c r="C36" s="3">
        <v>15</v>
      </c>
      <c r="D36" s="3">
        <v>1</v>
      </c>
      <c r="E36" s="3">
        <v>0.69999998807907104</v>
      </c>
      <c r="F36" s="3">
        <v>0.30000001192092901</v>
      </c>
      <c r="G36" s="3">
        <v>0.7</v>
      </c>
      <c r="H36" s="3">
        <v>0.1</v>
      </c>
      <c r="I36" s="3">
        <v>0.3</v>
      </c>
      <c r="J36" s="3"/>
    </row>
    <row r="37" spans="1:10" x14ac:dyDescent="0.25">
      <c r="A37" s="3" t="s">
        <v>32</v>
      </c>
      <c r="B37" s="3">
        <v>290</v>
      </c>
      <c r="C37" s="3">
        <v>21</v>
      </c>
      <c r="D37" s="3">
        <v>2.5</v>
      </c>
      <c r="E37" s="3">
        <v>0.69999998807907104</v>
      </c>
      <c r="F37" s="3">
        <v>0.30000001192092901</v>
      </c>
      <c r="G37" s="3">
        <v>1.5</v>
      </c>
      <c r="H37" s="3">
        <v>0.15</v>
      </c>
      <c r="I37" s="3">
        <v>0.5</v>
      </c>
      <c r="J37" s="3"/>
    </row>
    <row r="38" spans="1:10" x14ac:dyDescent="0.25">
      <c r="A38" s="3" t="s">
        <v>33</v>
      </c>
      <c r="B38" s="3">
        <v>308</v>
      </c>
      <c r="C38" s="3">
        <v>20.5</v>
      </c>
      <c r="D38" s="3">
        <v>2.7999999523162802</v>
      </c>
      <c r="E38" s="3">
        <v>0.80000001192092896</v>
      </c>
      <c r="F38" s="3">
        <v>0.30000001192092901</v>
      </c>
      <c r="G38" s="3">
        <v>1.5</v>
      </c>
      <c r="H38" s="3">
        <v>0.15</v>
      </c>
      <c r="I38" s="3">
        <v>0.5</v>
      </c>
      <c r="J38" s="3"/>
    </row>
    <row r="39" spans="1:10" x14ac:dyDescent="0.25">
      <c r="A39" s="3" t="s">
        <v>34</v>
      </c>
      <c r="B39" s="3">
        <v>295</v>
      </c>
      <c r="C39" s="3">
        <v>25</v>
      </c>
      <c r="D39" s="3">
        <v>2.7999999523162802</v>
      </c>
      <c r="E39" s="3">
        <v>0.80000001192092896</v>
      </c>
      <c r="F39" s="3">
        <v>0.30000001192092901</v>
      </c>
      <c r="G39" s="3">
        <v>1.5</v>
      </c>
      <c r="H39" s="3">
        <v>0.15</v>
      </c>
      <c r="I39" s="3">
        <v>0.5</v>
      </c>
      <c r="J39" s="3"/>
    </row>
    <row r="40" spans="1:10" x14ac:dyDescent="0.25">
      <c r="A40" s="3" t="s">
        <v>35</v>
      </c>
      <c r="B40" s="3">
        <v>260</v>
      </c>
      <c r="C40" s="3">
        <v>14</v>
      </c>
      <c r="D40" s="3">
        <v>1.5</v>
      </c>
      <c r="E40" s="3">
        <v>0.69999998807907104</v>
      </c>
      <c r="F40" s="3">
        <v>0.30000001192092901</v>
      </c>
      <c r="G40" s="3">
        <v>1.5</v>
      </c>
      <c r="H40" s="3">
        <v>0.2</v>
      </c>
      <c r="I40" s="3">
        <v>0.5</v>
      </c>
      <c r="J40" s="3"/>
    </row>
    <row r="41" spans="1:10" x14ac:dyDescent="0.25">
      <c r="A41" s="3" t="s">
        <v>36</v>
      </c>
      <c r="B41" s="3">
        <v>280</v>
      </c>
      <c r="C41" s="3">
        <v>18</v>
      </c>
      <c r="D41" s="3">
        <v>1.29999995231628</v>
      </c>
      <c r="E41" s="3">
        <v>0.80000001192092896</v>
      </c>
      <c r="F41" s="3">
        <v>0.30000001192092901</v>
      </c>
      <c r="G41" s="3">
        <v>1.5</v>
      </c>
      <c r="H41" s="3">
        <v>0.2</v>
      </c>
      <c r="I41" s="3">
        <v>0.5</v>
      </c>
      <c r="J41" s="3"/>
    </row>
    <row r="42" spans="1:10" x14ac:dyDescent="0.25">
      <c r="A42" s="3" t="s">
        <v>37</v>
      </c>
      <c r="B42" s="3">
        <v>288</v>
      </c>
      <c r="C42" s="3">
        <v>20</v>
      </c>
      <c r="D42" s="3">
        <v>2.2999999523162802</v>
      </c>
      <c r="E42" s="3">
        <v>0.89999997615814198</v>
      </c>
      <c r="F42" s="3">
        <v>0.30000001192092901</v>
      </c>
      <c r="G42" s="3">
        <v>1.2</v>
      </c>
      <c r="H42" s="3">
        <v>0.15</v>
      </c>
      <c r="I42" s="3">
        <v>0.2</v>
      </c>
      <c r="J42" s="3"/>
    </row>
    <row r="43" spans="1:10" x14ac:dyDescent="0.25">
      <c r="A43" s="3" t="s">
        <v>38</v>
      </c>
      <c r="B43" s="3">
        <v>288</v>
      </c>
      <c r="C43" s="3">
        <v>20</v>
      </c>
      <c r="D43" s="3">
        <v>2</v>
      </c>
      <c r="E43" s="3">
        <v>0.89999997615814198</v>
      </c>
      <c r="F43" s="3">
        <v>0.30000001192092901</v>
      </c>
      <c r="G43" s="3">
        <v>1.2</v>
      </c>
      <c r="H43" s="3">
        <v>0.15</v>
      </c>
      <c r="I43" s="3">
        <v>0.2</v>
      </c>
      <c r="J43" s="3"/>
    </row>
    <row r="44" spans="1:10" x14ac:dyDescent="0.25">
      <c r="A44" s="3" t="s">
        <v>39</v>
      </c>
      <c r="B44" s="3">
        <v>288</v>
      </c>
      <c r="C44" s="3">
        <v>20</v>
      </c>
      <c r="D44" s="3">
        <v>1.70000004768372</v>
      </c>
      <c r="E44" s="3">
        <v>0.89999997615814198</v>
      </c>
      <c r="F44" s="3">
        <v>0.30000001192092901</v>
      </c>
      <c r="G44" s="3">
        <v>1.2</v>
      </c>
      <c r="H44" s="3">
        <v>0.15</v>
      </c>
      <c r="I44" s="3">
        <v>0.5</v>
      </c>
      <c r="J44" s="3"/>
    </row>
    <row r="45" spans="1:10" x14ac:dyDescent="0.25">
      <c r="A45" s="3" t="s">
        <v>40</v>
      </c>
      <c r="B45" s="3">
        <v>288</v>
      </c>
      <c r="C45" s="3">
        <v>15.1000003814697</v>
      </c>
      <c r="D45" s="3">
        <v>3</v>
      </c>
      <c r="E45" s="3">
        <v>0.80000001192092896</v>
      </c>
      <c r="F45" s="3">
        <v>0.30000001192092901</v>
      </c>
      <c r="G45" s="3">
        <v>1.2</v>
      </c>
      <c r="H45" s="3">
        <v>0.15</v>
      </c>
      <c r="I45" s="3">
        <v>0.2</v>
      </c>
      <c r="J45" s="3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6"/>
  <sheetViews>
    <sheetView zoomScaleNormal="100" workbookViewId="0">
      <pane ySplit="2" topLeftCell="A84" activePane="bottomLeft" state="frozen"/>
      <selection pane="bottomLeft" activeCell="H82" sqref="H82"/>
    </sheetView>
  </sheetViews>
  <sheetFormatPr defaultRowHeight="15" x14ac:dyDescent="0.25"/>
  <cols>
    <col min="1" max="1" width="31.7109375" customWidth="1"/>
    <col min="2" max="2" width="11.42578125" customWidth="1"/>
    <col min="3" max="3" width="11.28515625" customWidth="1"/>
    <col min="12" max="12" width="26.28515625" customWidth="1"/>
  </cols>
  <sheetData>
    <row r="1" spans="1:12" x14ac:dyDescent="0.25">
      <c r="C1" s="35" t="s">
        <v>162</v>
      </c>
      <c r="D1" s="35"/>
      <c r="E1" s="35"/>
      <c r="F1" s="35"/>
      <c r="G1" s="35"/>
      <c r="H1" s="35"/>
      <c r="I1" s="35"/>
      <c r="J1" s="35"/>
      <c r="K1" s="3"/>
    </row>
    <row r="2" spans="1:12" s="2" customFormat="1" ht="35.25" customHeight="1" x14ac:dyDescent="0.25">
      <c r="B2" s="2" t="s">
        <v>177</v>
      </c>
      <c r="C2" s="4" t="s">
        <v>159</v>
      </c>
      <c r="D2" s="4" t="s">
        <v>160</v>
      </c>
      <c r="E2" s="4" t="s">
        <v>164</v>
      </c>
      <c r="F2" s="4" t="s">
        <v>165</v>
      </c>
      <c r="G2" s="4" t="s">
        <v>166</v>
      </c>
      <c r="H2" s="4" t="s">
        <v>172</v>
      </c>
      <c r="I2" s="4" t="s">
        <v>173</v>
      </c>
      <c r="J2" s="4" t="s">
        <v>174</v>
      </c>
      <c r="K2" s="4" t="s">
        <v>169</v>
      </c>
      <c r="L2" s="2" t="s">
        <v>171</v>
      </c>
    </row>
    <row r="3" spans="1:12" s="1" customFormat="1" ht="21.75" customHeight="1" x14ac:dyDescent="0.25">
      <c r="C3" s="5" t="s">
        <v>161</v>
      </c>
      <c r="D3" s="5" t="s">
        <v>163</v>
      </c>
      <c r="E3" s="5" t="s">
        <v>163</v>
      </c>
      <c r="F3" s="5" t="s">
        <v>163</v>
      </c>
      <c r="G3" s="5" t="s">
        <v>163</v>
      </c>
      <c r="H3" s="5" t="s">
        <v>167</v>
      </c>
      <c r="I3" s="5" t="s">
        <v>167</v>
      </c>
      <c r="J3" s="5" t="s">
        <v>168</v>
      </c>
      <c r="K3" s="5" t="s">
        <v>170</v>
      </c>
    </row>
    <row r="4" spans="1:12" s="1" customFormat="1" ht="21.75" customHeight="1" x14ac:dyDescent="0.25">
      <c r="A4" s="3" t="s">
        <v>183</v>
      </c>
      <c r="B4" s="3">
        <v>52</v>
      </c>
      <c r="C4" s="3">
        <v>190</v>
      </c>
      <c r="D4" s="3">
        <v>12.5</v>
      </c>
      <c r="E4" s="3">
        <v>15</v>
      </c>
      <c r="F4" s="3">
        <v>1.1000000000000001</v>
      </c>
      <c r="G4" s="3">
        <v>1</v>
      </c>
      <c r="H4" s="3">
        <v>66</v>
      </c>
      <c r="I4" s="3">
        <v>23</v>
      </c>
      <c r="J4" s="3">
        <v>200</v>
      </c>
      <c r="K4" s="3">
        <v>15</v>
      </c>
      <c r="L4" s="3" t="s">
        <v>41</v>
      </c>
    </row>
    <row r="5" spans="1:12" x14ac:dyDescent="0.25">
      <c r="A5" s="3" t="s">
        <v>181</v>
      </c>
      <c r="B5" s="3">
        <v>60</v>
      </c>
      <c r="C5" s="3">
        <v>325</v>
      </c>
      <c r="D5" s="3">
        <v>30.5</v>
      </c>
      <c r="E5" s="3">
        <v>2.54</v>
      </c>
      <c r="F5" s="3">
        <v>1.24</v>
      </c>
      <c r="G5" s="3">
        <v>0.61</v>
      </c>
      <c r="H5" s="3">
        <v>8.9999999999999998E-4</v>
      </c>
      <c r="I5" s="3">
        <v>1.8000000000000001E-4</v>
      </c>
      <c r="J5" s="3">
        <v>0.4</v>
      </c>
      <c r="K5" s="3">
        <v>10</v>
      </c>
      <c r="L5" s="3" t="s">
        <v>41</v>
      </c>
    </row>
    <row r="6" spans="1:12" x14ac:dyDescent="0.25">
      <c r="A6" s="3" t="s">
        <v>42</v>
      </c>
      <c r="B6" s="3"/>
      <c r="C6" s="3">
        <v>237</v>
      </c>
      <c r="D6" s="3">
        <v>26.1</v>
      </c>
      <c r="E6" s="3">
        <v>0.15</v>
      </c>
      <c r="F6" s="3">
        <v>0.41</v>
      </c>
      <c r="G6" s="3">
        <v>0.05</v>
      </c>
      <c r="H6" s="3">
        <v>0.17</v>
      </c>
      <c r="I6" s="3">
        <v>0</v>
      </c>
      <c r="J6" s="3">
        <v>0.1</v>
      </c>
      <c r="K6" s="3">
        <v>25</v>
      </c>
      <c r="L6" s="3" t="s">
        <v>43</v>
      </c>
    </row>
    <row r="7" spans="1:12" x14ac:dyDescent="0.25">
      <c r="A7" s="3" t="s">
        <v>44</v>
      </c>
      <c r="B7" s="3">
        <v>17</v>
      </c>
      <c r="C7" s="3">
        <v>227</v>
      </c>
      <c r="D7" s="3">
        <v>21.8</v>
      </c>
      <c r="E7" s="3">
        <v>0.2</v>
      </c>
      <c r="F7" s="3">
        <v>0.43</v>
      </c>
      <c r="G7" s="3">
        <v>7.0000000000000007E-2</v>
      </c>
      <c r="H7" s="3">
        <v>0.1</v>
      </c>
      <c r="I7" s="3">
        <v>0</v>
      </c>
      <c r="J7" s="3">
        <v>0.1</v>
      </c>
      <c r="K7" s="3">
        <v>25</v>
      </c>
      <c r="L7" s="3" t="s">
        <v>43</v>
      </c>
    </row>
    <row r="8" spans="1:12" x14ac:dyDescent="0.25">
      <c r="A8" s="3" t="s">
        <v>45</v>
      </c>
      <c r="B8" s="3"/>
      <c r="C8" s="3">
        <v>0</v>
      </c>
      <c r="D8" s="3">
        <v>0</v>
      </c>
      <c r="E8" s="3">
        <v>25</v>
      </c>
      <c r="F8" s="3">
        <v>18.8</v>
      </c>
      <c r="G8" s="3">
        <v>0</v>
      </c>
      <c r="H8" s="3">
        <v>3.3000000000000002E-2</v>
      </c>
      <c r="I8" s="3">
        <v>0</v>
      </c>
      <c r="J8" s="3">
        <v>0</v>
      </c>
      <c r="K8" s="3">
        <v>1</v>
      </c>
      <c r="L8" s="3" t="s">
        <v>46</v>
      </c>
    </row>
    <row r="9" spans="1:12" x14ac:dyDescent="0.25">
      <c r="A9" s="3" t="s">
        <v>47</v>
      </c>
      <c r="B9" s="3">
        <v>39</v>
      </c>
      <c r="C9" s="3">
        <v>275</v>
      </c>
      <c r="D9" s="3">
        <v>33</v>
      </c>
      <c r="E9" s="3">
        <v>1.03</v>
      </c>
      <c r="F9" s="3">
        <v>1.4</v>
      </c>
      <c r="G9" s="3">
        <v>0.16</v>
      </c>
      <c r="H9" s="3">
        <v>0</v>
      </c>
      <c r="I9" s="3">
        <v>1</v>
      </c>
      <c r="J9" s="3">
        <v>3</v>
      </c>
      <c r="K9" s="3">
        <v>3</v>
      </c>
      <c r="L9" s="3" t="s">
        <v>41</v>
      </c>
    </row>
    <row r="10" spans="1:12" x14ac:dyDescent="0.25">
      <c r="A10" s="3" t="s">
        <v>48</v>
      </c>
      <c r="B10" s="3">
        <v>50</v>
      </c>
      <c r="C10" s="3">
        <v>280</v>
      </c>
      <c r="D10" s="3">
        <v>39</v>
      </c>
      <c r="E10" s="3">
        <v>0.87</v>
      </c>
      <c r="F10" s="3">
        <v>1.32</v>
      </c>
      <c r="G10" s="3">
        <v>0.16</v>
      </c>
      <c r="H10" s="3">
        <v>0</v>
      </c>
      <c r="I10" s="3">
        <v>1</v>
      </c>
      <c r="J10" s="3">
        <v>3</v>
      </c>
      <c r="K10" s="3">
        <v>3</v>
      </c>
      <c r="L10" s="3" t="s">
        <v>41</v>
      </c>
    </row>
    <row r="11" spans="1:12" x14ac:dyDescent="0.25">
      <c r="A11" s="3" t="s">
        <v>49</v>
      </c>
      <c r="B11" s="3">
        <v>50</v>
      </c>
      <c r="C11" s="3">
        <v>285</v>
      </c>
      <c r="D11" s="3">
        <v>50</v>
      </c>
      <c r="E11" s="3">
        <v>0.59</v>
      </c>
      <c r="F11" s="3">
        <v>1.1299999999999999</v>
      </c>
      <c r="G11" s="3">
        <v>0.2</v>
      </c>
      <c r="H11" s="3">
        <v>0</v>
      </c>
      <c r="I11" s="3">
        <v>1</v>
      </c>
      <c r="J11" s="3">
        <v>3</v>
      </c>
      <c r="K11" s="3">
        <v>3</v>
      </c>
      <c r="L11" s="3" t="s">
        <v>41</v>
      </c>
    </row>
    <row r="12" spans="1:12" x14ac:dyDescent="0.25">
      <c r="A12" s="3" t="s">
        <v>154</v>
      </c>
      <c r="B12" s="3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0.7</v>
      </c>
      <c r="K12" s="3">
        <v>3</v>
      </c>
      <c r="L12" s="3" t="s">
        <v>41</v>
      </c>
    </row>
    <row r="13" spans="1:12" x14ac:dyDescent="0.25">
      <c r="A13" s="3" t="s">
        <v>50</v>
      </c>
      <c r="B13" s="3">
        <v>40</v>
      </c>
      <c r="C13" s="3">
        <v>871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  <c r="L13" s="3" t="s">
        <v>51</v>
      </c>
    </row>
    <row r="14" spans="1:12" x14ac:dyDescent="0.25">
      <c r="A14" s="3" t="s">
        <v>52</v>
      </c>
      <c r="B14" s="3"/>
      <c r="C14" s="3">
        <v>853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 t="s">
        <v>53</v>
      </c>
    </row>
    <row r="15" spans="1:12" x14ac:dyDescent="0.25">
      <c r="A15" s="3" t="s">
        <v>54</v>
      </c>
      <c r="B15" s="3"/>
      <c r="C15" s="3">
        <v>310</v>
      </c>
      <c r="D15" s="3">
        <v>47.5</v>
      </c>
      <c r="E15" s="3">
        <v>0.24</v>
      </c>
      <c r="F15" s="3">
        <v>0.67</v>
      </c>
      <c r="G15" s="3">
        <v>0.03</v>
      </c>
      <c r="H15" s="3">
        <v>0.1</v>
      </c>
      <c r="I15" s="3">
        <v>4.0000000000000001E-3</v>
      </c>
      <c r="J15" s="3">
        <v>0.4</v>
      </c>
      <c r="K15" s="3">
        <v>25</v>
      </c>
      <c r="L15" s="3" t="s">
        <v>55</v>
      </c>
    </row>
    <row r="16" spans="1:12" x14ac:dyDescent="0.25">
      <c r="A16" s="3" t="s">
        <v>196</v>
      </c>
      <c r="B16" s="3">
        <v>15</v>
      </c>
      <c r="C16" s="3"/>
      <c r="D16" s="3">
        <v>7</v>
      </c>
      <c r="E16" s="3">
        <v>0.36</v>
      </c>
      <c r="F16" s="3">
        <v>0.82</v>
      </c>
      <c r="G16" s="3">
        <v>0.06</v>
      </c>
      <c r="H16" s="3">
        <v>0.3</v>
      </c>
      <c r="I16" s="3">
        <v>4.0000000000000001E-3</v>
      </c>
      <c r="J16" s="3">
        <v>0.3</v>
      </c>
      <c r="K16" s="3">
        <v>4</v>
      </c>
      <c r="L16" s="3" t="s">
        <v>55</v>
      </c>
    </row>
    <row r="17" spans="1:12" x14ac:dyDescent="0.25">
      <c r="A17" s="3" t="s">
        <v>56</v>
      </c>
      <c r="B17" s="3">
        <v>16</v>
      </c>
      <c r="C17" s="3">
        <v>288</v>
      </c>
      <c r="D17" s="3">
        <v>40.200000000000003</v>
      </c>
      <c r="E17" s="3">
        <v>0.33</v>
      </c>
      <c r="F17" s="3">
        <v>0.91</v>
      </c>
      <c r="G17" s="3">
        <v>0.09</v>
      </c>
      <c r="H17" s="3">
        <v>3</v>
      </c>
      <c r="I17" s="3">
        <v>5.0000000000000001E-3</v>
      </c>
      <c r="J17" s="3">
        <v>0.3</v>
      </c>
      <c r="K17" s="3">
        <v>25</v>
      </c>
      <c r="L17" s="3" t="s">
        <v>55</v>
      </c>
    </row>
    <row r="18" spans="1:12" x14ac:dyDescent="0.25">
      <c r="A18" s="3" t="s">
        <v>57</v>
      </c>
      <c r="B18" s="3">
        <v>40</v>
      </c>
      <c r="C18" s="3">
        <v>231</v>
      </c>
      <c r="D18" s="3">
        <v>45</v>
      </c>
      <c r="E18" s="3">
        <v>0.42</v>
      </c>
      <c r="F18" s="3">
        <v>0.63</v>
      </c>
      <c r="G18" s="3">
        <v>0.04</v>
      </c>
      <c r="H18" s="3">
        <v>0.22</v>
      </c>
      <c r="I18" s="3">
        <v>5.0000000000000001E-3</v>
      </c>
      <c r="J18" s="3">
        <v>0.45</v>
      </c>
      <c r="K18" s="3">
        <v>25</v>
      </c>
      <c r="L18" s="3" t="s">
        <v>55</v>
      </c>
    </row>
    <row r="19" spans="1:12" x14ac:dyDescent="0.25">
      <c r="A19" s="3" t="s">
        <v>195</v>
      </c>
      <c r="B19" s="3">
        <v>19</v>
      </c>
      <c r="C19" s="3"/>
      <c r="D19" s="3">
        <v>2.9</v>
      </c>
      <c r="E19" s="3">
        <v>0.36</v>
      </c>
      <c r="F19" s="3">
        <v>0.95</v>
      </c>
      <c r="G19" s="3">
        <v>0.06</v>
      </c>
      <c r="H19" s="3">
        <v>0.1</v>
      </c>
      <c r="I19" s="3">
        <v>4.0000000000000001E-3</v>
      </c>
      <c r="J19" s="3">
        <v>0.45</v>
      </c>
      <c r="K19" s="3">
        <v>10</v>
      </c>
      <c r="L19" s="3" t="s">
        <v>55</v>
      </c>
    </row>
    <row r="20" spans="1:12" x14ac:dyDescent="0.25">
      <c r="A20" s="3" t="s">
        <v>156</v>
      </c>
      <c r="B20" s="3"/>
      <c r="C20" s="3">
        <v>0</v>
      </c>
      <c r="D20" s="3">
        <v>0</v>
      </c>
      <c r="E20" s="3">
        <v>33.4</v>
      </c>
      <c r="F20" s="3">
        <v>2.2000000000000002</v>
      </c>
      <c r="G20" s="3">
        <v>9.4</v>
      </c>
      <c r="H20" s="3">
        <v>0</v>
      </c>
      <c r="I20" s="3">
        <v>0</v>
      </c>
      <c r="J20" s="3">
        <v>0</v>
      </c>
      <c r="K20" s="3">
        <v>3</v>
      </c>
      <c r="L20" s="3" t="s">
        <v>46</v>
      </c>
    </row>
    <row r="21" spans="1:12" x14ac:dyDescent="0.25">
      <c r="A21" s="3" t="s">
        <v>58</v>
      </c>
      <c r="B21" s="3"/>
      <c r="C21" s="3">
        <v>0</v>
      </c>
      <c r="D21" s="3">
        <v>0</v>
      </c>
      <c r="E21" s="3">
        <v>32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 t="s">
        <v>46</v>
      </c>
    </row>
    <row r="22" spans="1:12" x14ac:dyDescent="0.25">
      <c r="A22" s="3" t="s">
        <v>59</v>
      </c>
      <c r="B22" s="3"/>
      <c r="C22" s="3">
        <v>29</v>
      </c>
      <c r="D22" s="3">
        <v>2.2000000000000002</v>
      </c>
      <c r="E22" s="3">
        <v>0.17</v>
      </c>
      <c r="F22" s="3">
        <v>0.04</v>
      </c>
      <c r="G22" s="3">
        <v>0.02</v>
      </c>
      <c r="H22" s="3">
        <v>0</v>
      </c>
      <c r="I22" s="3">
        <v>0</v>
      </c>
      <c r="J22" s="3">
        <v>0</v>
      </c>
      <c r="K22" s="3">
        <v>15</v>
      </c>
      <c r="L22" s="3" t="s">
        <v>60</v>
      </c>
    </row>
    <row r="23" spans="1:12" x14ac:dyDescent="0.25">
      <c r="A23" s="3" t="s">
        <v>61</v>
      </c>
      <c r="B23" s="3"/>
      <c r="C23" s="3">
        <v>67</v>
      </c>
      <c r="D23" s="3">
        <v>2</v>
      </c>
      <c r="E23" s="3">
        <v>0.01</v>
      </c>
      <c r="F23" s="3">
        <v>0.05</v>
      </c>
      <c r="G23" s="3">
        <v>0.05</v>
      </c>
      <c r="H23" s="3">
        <v>0.03</v>
      </c>
      <c r="I23" s="3">
        <v>0</v>
      </c>
      <c r="J23" s="3">
        <v>0.03</v>
      </c>
      <c r="K23" s="3">
        <v>15</v>
      </c>
      <c r="L23" s="3" t="s">
        <v>62</v>
      </c>
    </row>
    <row r="24" spans="1:12" x14ac:dyDescent="0.25">
      <c r="A24" s="3" t="s">
        <v>63</v>
      </c>
      <c r="B24" s="3"/>
      <c r="C24" s="3">
        <v>241</v>
      </c>
      <c r="D24" s="3">
        <v>10.5</v>
      </c>
      <c r="E24" s="3">
        <v>0.04</v>
      </c>
      <c r="F24" s="3">
        <v>0.14000000000000001</v>
      </c>
      <c r="G24" s="3">
        <v>0.15</v>
      </c>
      <c r="H24" s="3">
        <v>0.1</v>
      </c>
      <c r="I24" s="3">
        <v>0</v>
      </c>
      <c r="J24" s="3">
        <v>0.1</v>
      </c>
      <c r="K24" s="3">
        <v>15</v>
      </c>
      <c r="L24" s="3" t="s">
        <v>62</v>
      </c>
    </row>
    <row r="25" spans="1:12" x14ac:dyDescent="0.25">
      <c r="A25" s="3" t="s">
        <v>64</v>
      </c>
      <c r="B25" s="3"/>
      <c r="C25" s="3">
        <v>215</v>
      </c>
      <c r="D25" s="3">
        <v>34.299999999999997</v>
      </c>
      <c r="E25" s="3">
        <v>2.76</v>
      </c>
      <c r="F25" s="3">
        <v>1.08</v>
      </c>
      <c r="G25" s="3">
        <v>0.06</v>
      </c>
      <c r="H25" s="3">
        <v>0</v>
      </c>
      <c r="I25" s="3">
        <v>0</v>
      </c>
      <c r="J25" s="3">
        <v>0</v>
      </c>
      <c r="K25" s="3">
        <v>5</v>
      </c>
      <c r="L25" s="3" t="s">
        <v>41</v>
      </c>
    </row>
    <row r="26" spans="1:12" x14ac:dyDescent="0.25">
      <c r="A26" s="3" t="s">
        <v>65</v>
      </c>
      <c r="B26" s="3"/>
      <c r="C26" s="3">
        <v>33</v>
      </c>
      <c r="D26" s="3">
        <v>3.6</v>
      </c>
      <c r="E26" s="3">
        <v>0.3</v>
      </c>
      <c r="F26" s="3">
        <v>0.08</v>
      </c>
      <c r="G26" s="3">
        <v>0.02</v>
      </c>
      <c r="H26" s="3">
        <v>0.4</v>
      </c>
      <c r="I26" s="3">
        <v>5.0000000000000001E-3</v>
      </c>
      <c r="J26" s="3">
        <v>0.4</v>
      </c>
      <c r="K26" s="3">
        <v>15</v>
      </c>
      <c r="L26" s="3" t="s">
        <v>60</v>
      </c>
    </row>
    <row r="27" spans="1:12" x14ac:dyDescent="0.25">
      <c r="A27" s="3" t="s">
        <v>158</v>
      </c>
      <c r="B27" s="3"/>
      <c r="C27" s="3">
        <v>0</v>
      </c>
      <c r="D27" s="3">
        <v>9.6</v>
      </c>
      <c r="E27" s="3">
        <v>1.02</v>
      </c>
      <c r="F27" s="3">
        <v>0.13</v>
      </c>
      <c r="G27" s="3">
        <v>0.05</v>
      </c>
      <c r="H27" s="3">
        <v>13</v>
      </c>
      <c r="I27" s="3">
        <v>0.5</v>
      </c>
      <c r="J27" s="3">
        <v>0.3</v>
      </c>
      <c r="K27" s="3">
        <v>15</v>
      </c>
      <c r="L27" s="3" t="s">
        <v>60</v>
      </c>
    </row>
    <row r="28" spans="1:12" x14ac:dyDescent="0.25">
      <c r="A28" s="3" t="s">
        <v>66</v>
      </c>
      <c r="B28" s="3">
        <v>17</v>
      </c>
      <c r="C28" s="3">
        <v>328</v>
      </c>
      <c r="D28" s="3">
        <v>9.1999999999999993</v>
      </c>
      <c r="E28" s="3">
        <v>0.4</v>
      </c>
      <c r="F28" s="3">
        <v>0.27</v>
      </c>
      <c r="G28" s="3">
        <v>0.03</v>
      </c>
      <c r="H28" s="3">
        <v>0.67</v>
      </c>
      <c r="I28" s="3">
        <v>0</v>
      </c>
      <c r="J28" s="3">
        <v>0.1</v>
      </c>
      <c r="K28" s="3">
        <v>50</v>
      </c>
      <c r="L28" s="3" t="s">
        <v>43</v>
      </c>
    </row>
    <row r="29" spans="1:12" x14ac:dyDescent="0.25">
      <c r="A29" s="3" t="s">
        <v>67</v>
      </c>
      <c r="B29" s="3">
        <v>15</v>
      </c>
      <c r="C29" s="3">
        <v>330</v>
      </c>
      <c r="D29" s="3">
        <v>10.3</v>
      </c>
      <c r="E29" s="3">
        <v>0.05</v>
      </c>
      <c r="F29" s="3">
        <v>0.52</v>
      </c>
      <c r="G29" s="3">
        <v>0.03</v>
      </c>
      <c r="H29" s="3">
        <v>1.1299999999999999</v>
      </c>
      <c r="I29" s="3">
        <v>0</v>
      </c>
      <c r="J29" s="3">
        <v>0.1</v>
      </c>
      <c r="K29" s="3">
        <v>50</v>
      </c>
      <c r="L29" s="3" t="s">
        <v>43</v>
      </c>
    </row>
    <row r="30" spans="1:12" x14ac:dyDescent="0.25">
      <c r="A30" s="3" t="s">
        <v>157</v>
      </c>
      <c r="B30" s="3"/>
      <c r="C30" s="3">
        <v>0</v>
      </c>
      <c r="D30" s="3">
        <v>4.3</v>
      </c>
      <c r="E30" s="3">
        <v>0.6</v>
      </c>
      <c r="F30" s="3">
        <v>0.1</v>
      </c>
      <c r="G30" s="3">
        <v>0.05</v>
      </c>
      <c r="H30" s="3">
        <v>3.8</v>
      </c>
      <c r="I30" s="3">
        <v>4.9800000000000004</v>
      </c>
      <c r="J30" s="3">
        <v>0.3</v>
      </c>
      <c r="K30" s="3">
        <v>100</v>
      </c>
      <c r="L30" s="3" t="s">
        <v>53</v>
      </c>
    </row>
    <row r="31" spans="1:12" x14ac:dyDescent="0.25">
      <c r="A31" s="3" t="s">
        <v>68</v>
      </c>
      <c r="B31" s="3"/>
      <c r="C31" s="3">
        <v>280</v>
      </c>
      <c r="D31" s="3">
        <v>45</v>
      </c>
      <c r="E31" s="3">
        <v>0.06</v>
      </c>
      <c r="F31" s="3">
        <v>0.3</v>
      </c>
      <c r="G31" s="3">
        <v>0.5</v>
      </c>
      <c r="H31" s="3">
        <v>0</v>
      </c>
      <c r="I31" s="3">
        <v>0</v>
      </c>
      <c r="J31" s="3">
        <v>0</v>
      </c>
      <c r="K31" s="3">
        <v>3</v>
      </c>
      <c r="L31" s="3" t="s">
        <v>41</v>
      </c>
    </row>
    <row r="32" spans="1:12" x14ac:dyDescent="0.25">
      <c r="A32" s="3" t="s">
        <v>69</v>
      </c>
      <c r="B32" s="3"/>
      <c r="C32" s="3">
        <v>260</v>
      </c>
      <c r="D32" s="3">
        <v>15</v>
      </c>
      <c r="E32" s="3">
        <v>0.04</v>
      </c>
      <c r="F32" s="3">
        <v>0.1</v>
      </c>
      <c r="G32" s="3">
        <v>0.7</v>
      </c>
      <c r="H32" s="3">
        <v>0</v>
      </c>
      <c r="I32" s="3">
        <v>0</v>
      </c>
      <c r="J32" s="3">
        <v>0</v>
      </c>
      <c r="K32" s="3">
        <v>3</v>
      </c>
      <c r="L32" s="3" t="s">
        <v>41</v>
      </c>
    </row>
    <row r="33" spans="1:12" x14ac:dyDescent="0.25">
      <c r="A33" s="3" t="s">
        <v>70</v>
      </c>
      <c r="B33" s="3"/>
      <c r="C33" s="3">
        <v>270</v>
      </c>
      <c r="D33" s="3">
        <v>32</v>
      </c>
      <c r="E33" s="3">
        <v>0.05</v>
      </c>
      <c r="F33" s="3">
        <v>0.2</v>
      </c>
      <c r="G33" s="3">
        <v>0.6</v>
      </c>
      <c r="H33" s="3">
        <v>0</v>
      </c>
      <c r="I33" s="3">
        <v>0</v>
      </c>
      <c r="J33" s="3">
        <v>0</v>
      </c>
      <c r="K33" s="3">
        <v>5</v>
      </c>
      <c r="L33" s="3" t="s">
        <v>41</v>
      </c>
    </row>
    <row r="34" spans="1:12" x14ac:dyDescent="0.25">
      <c r="A34" s="3" t="s">
        <v>71</v>
      </c>
      <c r="B34" s="3"/>
      <c r="C34" s="3">
        <v>179</v>
      </c>
      <c r="D34" s="3">
        <v>32</v>
      </c>
      <c r="E34" s="3">
        <v>0.28999999999999998</v>
      </c>
      <c r="F34" s="3">
        <v>0.43</v>
      </c>
      <c r="G34" s="3">
        <v>0.03</v>
      </c>
      <c r="H34" s="3">
        <v>0.65</v>
      </c>
      <c r="I34" s="3">
        <v>0</v>
      </c>
      <c r="J34" s="3">
        <v>0.95</v>
      </c>
      <c r="K34" s="3">
        <v>15</v>
      </c>
      <c r="L34" s="3" t="s">
        <v>60</v>
      </c>
    </row>
    <row r="35" spans="1:12" x14ac:dyDescent="0.25">
      <c r="A35" s="3" t="s">
        <v>72</v>
      </c>
      <c r="B35" s="3"/>
      <c r="C35" s="3">
        <v>34</v>
      </c>
      <c r="D35" s="3">
        <v>5</v>
      </c>
      <c r="E35" s="3">
        <v>0.46</v>
      </c>
      <c r="F35" s="3">
        <v>7.0000000000000007E-2</v>
      </c>
      <c r="G35" s="3">
        <v>0.02</v>
      </c>
      <c r="H35" s="3">
        <v>0.5</v>
      </c>
      <c r="I35" s="3">
        <v>5</v>
      </c>
      <c r="J35" s="3">
        <v>0.25</v>
      </c>
      <c r="K35" s="3">
        <v>15</v>
      </c>
      <c r="L35" s="3" t="s">
        <v>60</v>
      </c>
    </row>
    <row r="36" spans="1:12" x14ac:dyDescent="0.25">
      <c r="A36" s="3" t="s">
        <v>73</v>
      </c>
      <c r="B36" s="3">
        <v>7</v>
      </c>
      <c r="C36" s="3">
        <v>0</v>
      </c>
      <c r="D36" s="3">
        <v>0</v>
      </c>
      <c r="E36" s="3">
        <v>33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 t="s">
        <v>46</v>
      </c>
    </row>
    <row r="37" spans="1:12" x14ac:dyDescent="0.25">
      <c r="A37" s="3" t="s">
        <v>74</v>
      </c>
      <c r="B37" s="3"/>
      <c r="C37" s="3">
        <v>40</v>
      </c>
      <c r="D37" s="3">
        <v>3.7</v>
      </c>
      <c r="E37" s="3">
        <v>0.14000000000000001</v>
      </c>
      <c r="F37" s="3">
        <v>0.1</v>
      </c>
      <c r="G37" s="3">
        <v>0.54</v>
      </c>
      <c r="H37" s="3">
        <v>0</v>
      </c>
      <c r="I37" s="3">
        <v>0</v>
      </c>
      <c r="J37" s="3">
        <v>0</v>
      </c>
      <c r="K37" s="3">
        <v>15</v>
      </c>
      <c r="L37" s="3" t="s">
        <v>51</v>
      </c>
    </row>
    <row r="38" spans="1:12" x14ac:dyDescent="0.25">
      <c r="A38" s="3" t="s">
        <v>75</v>
      </c>
      <c r="B38" s="3">
        <v>100</v>
      </c>
      <c r="C38" s="3">
        <v>280</v>
      </c>
      <c r="D38" s="3">
        <v>33.299999999999997</v>
      </c>
      <c r="E38" s="3">
        <v>1.24</v>
      </c>
      <c r="F38" s="3">
        <v>1.2</v>
      </c>
      <c r="G38" s="3">
        <v>0.54</v>
      </c>
      <c r="H38" s="3">
        <v>0</v>
      </c>
      <c r="I38" s="3">
        <v>0.12</v>
      </c>
      <c r="J38" s="3">
        <v>2</v>
      </c>
      <c r="K38" s="3">
        <v>15</v>
      </c>
      <c r="L38" s="3" t="s">
        <v>51</v>
      </c>
    </row>
    <row r="39" spans="1:12" x14ac:dyDescent="0.25">
      <c r="A39" s="3" t="s">
        <v>76</v>
      </c>
      <c r="B39" s="3"/>
      <c r="C39" s="3">
        <v>53</v>
      </c>
      <c r="D39" s="3">
        <v>3.3</v>
      </c>
      <c r="E39" s="3">
        <v>0.12</v>
      </c>
      <c r="F39" s="3">
        <v>0.09</v>
      </c>
      <c r="G39" s="3">
        <v>0.05</v>
      </c>
      <c r="H39" s="3">
        <v>0</v>
      </c>
      <c r="I39" s="3">
        <v>0.01</v>
      </c>
      <c r="J39" s="3">
        <v>0.02</v>
      </c>
      <c r="K39" s="3">
        <v>15</v>
      </c>
      <c r="L39" s="3" t="s">
        <v>51</v>
      </c>
    </row>
    <row r="40" spans="1:12" x14ac:dyDescent="0.25">
      <c r="A40" s="3" t="s">
        <v>77</v>
      </c>
      <c r="B40" s="3"/>
      <c r="C40" s="3">
        <v>0</v>
      </c>
      <c r="D40" s="3">
        <v>0</v>
      </c>
      <c r="E40" s="3">
        <v>16.399999999999999</v>
      </c>
      <c r="F40" s="3">
        <v>23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 t="s">
        <v>46</v>
      </c>
    </row>
    <row r="41" spans="1:12" x14ac:dyDescent="0.25">
      <c r="A41" s="3" t="s">
        <v>78</v>
      </c>
      <c r="B41" s="3"/>
      <c r="C41" s="3">
        <v>36</v>
      </c>
      <c r="D41" s="3">
        <v>1.2</v>
      </c>
      <c r="E41" s="3">
        <v>0.06</v>
      </c>
      <c r="F41" s="3">
        <v>0.05</v>
      </c>
      <c r="G41" s="3">
        <v>0.05</v>
      </c>
      <c r="H41" s="3">
        <v>9</v>
      </c>
      <c r="I41" s="3">
        <v>0</v>
      </c>
      <c r="J41" s="3">
        <v>0.1</v>
      </c>
      <c r="K41" s="3">
        <v>15</v>
      </c>
      <c r="L41" s="3" t="s">
        <v>62</v>
      </c>
    </row>
    <row r="42" spans="1:12" x14ac:dyDescent="0.25">
      <c r="A42" s="3" t="s">
        <v>79</v>
      </c>
      <c r="B42" s="3"/>
      <c r="C42" s="3">
        <v>152</v>
      </c>
      <c r="D42" s="3">
        <v>18.100000000000001</v>
      </c>
      <c r="E42" s="3">
        <v>19</v>
      </c>
      <c r="F42" s="3">
        <v>9.3699999999999992</v>
      </c>
      <c r="G42" s="3">
        <v>1.94</v>
      </c>
      <c r="H42" s="3">
        <v>0</v>
      </c>
      <c r="I42" s="3">
        <v>0</v>
      </c>
      <c r="J42" s="3">
        <v>0.4</v>
      </c>
      <c r="K42" s="3">
        <v>3</v>
      </c>
      <c r="L42" s="3" t="s">
        <v>51</v>
      </c>
    </row>
    <row r="43" spans="1:12" x14ac:dyDescent="0.25">
      <c r="A43" s="3" t="s">
        <v>80</v>
      </c>
      <c r="B43" s="3"/>
      <c r="C43" s="3">
        <v>33</v>
      </c>
      <c r="D43" s="3">
        <v>7.2</v>
      </c>
      <c r="E43" s="3">
        <v>21.2</v>
      </c>
      <c r="F43" s="3">
        <v>12.4</v>
      </c>
      <c r="G43" s="3">
        <v>2.1</v>
      </c>
      <c r="H43" s="3">
        <v>0</v>
      </c>
      <c r="I43" s="3">
        <v>0</v>
      </c>
      <c r="J43" s="3">
        <v>0</v>
      </c>
      <c r="K43" s="3">
        <v>3</v>
      </c>
      <c r="L43" s="3" t="s">
        <v>51</v>
      </c>
    </row>
    <row r="44" spans="1:12" x14ac:dyDescent="0.25">
      <c r="A44" s="3" t="s">
        <v>81</v>
      </c>
      <c r="B44" s="3"/>
      <c r="C44" s="3">
        <v>298</v>
      </c>
      <c r="D44" s="3">
        <v>80</v>
      </c>
      <c r="E44" s="3">
        <v>0.37</v>
      </c>
      <c r="F44" s="3">
        <v>0.34</v>
      </c>
      <c r="G44" s="3">
        <v>0.96</v>
      </c>
      <c r="H44" s="3">
        <v>0</v>
      </c>
      <c r="I44" s="3">
        <v>0</v>
      </c>
      <c r="J44" s="3">
        <v>0.3</v>
      </c>
      <c r="K44" s="3">
        <v>6</v>
      </c>
      <c r="L44" s="3" t="s">
        <v>51</v>
      </c>
    </row>
    <row r="45" spans="1:12" x14ac:dyDescent="0.25">
      <c r="A45" s="3" t="s">
        <v>82</v>
      </c>
      <c r="B45" s="3"/>
      <c r="C45" s="3">
        <v>289</v>
      </c>
      <c r="D45" s="3">
        <v>54</v>
      </c>
      <c r="E45" s="3">
        <v>7.3</v>
      </c>
      <c r="F45" s="3">
        <v>3.99</v>
      </c>
      <c r="G45" s="3">
        <v>1.6</v>
      </c>
      <c r="H45" s="3">
        <v>0</v>
      </c>
      <c r="I45" s="3">
        <v>0</v>
      </c>
      <c r="J45" s="3">
        <v>0.5</v>
      </c>
      <c r="K45" s="3">
        <v>5</v>
      </c>
      <c r="L45" s="3" t="s">
        <v>51</v>
      </c>
    </row>
    <row r="46" spans="1:12" x14ac:dyDescent="0.25">
      <c r="A46" s="3" t="s">
        <v>83</v>
      </c>
      <c r="B46" s="3">
        <v>40</v>
      </c>
      <c r="C46" s="3">
        <v>200</v>
      </c>
      <c r="D46" s="3">
        <v>34.1</v>
      </c>
      <c r="E46" s="3">
        <v>10.55</v>
      </c>
      <c r="F46" s="3">
        <v>5.35</v>
      </c>
      <c r="G46" s="3">
        <v>1.55</v>
      </c>
      <c r="H46" s="3">
        <v>0</v>
      </c>
      <c r="I46" s="3">
        <v>7.0000000000000007E-2</v>
      </c>
      <c r="J46" s="3">
        <v>0.5</v>
      </c>
      <c r="K46" s="3">
        <v>5</v>
      </c>
      <c r="L46" s="3" t="s">
        <v>51</v>
      </c>
    </row>
    <row r="47" spans="1:12" x14ac:dyDescent="0.25">
      <c r="A47" s="3" t="s">
        <v>86</v>
      </c>
      <c r="B47" s="3">
        <v>60</v>
      </c>
      <c r="C47" s="3">
        <v>270</v>
      </c>
      <c r="D47" s="3">
        <v>47</v>
      </c>
      <c r="E47" s="3">
        <v>8.14</v>
      </c>
      <c r="F47" s="3">
        <v>4.2300000000000004</v>
      </c>
      <c r="G47" s="3">
        <v>1.54</v>
      </c>
      <c r="H47" s="3">
        <v>0</v>
      </c>
      <c r="I47" s="3">
        <v>0</v>
      </c>
      <c r="J47" s="3">
        <v>0.5</v>
      </c>
      <c r="K47" s="3">
        <v>5</v>
      </c>
      <c r="L47" s="3" t="s">
        <v>51</v>
      </c>
    </row>
    <row r="48" spans="1:12" x14ac:dyDescent="0.25">
      <c r="A48" s="3" t="s">
        <v>84</v>
      </c>
      <c r="B48" s="3">
        <v>41</v>
      </c>
      <c r="C48" s="3">
        <v>232</v>
      </c>
      <c r="D48" s="3">
        <v>37.9</v>
      </c>
      <c r="E48" s="3">
        <v>9.0500000000000007</v>
      </c>
      <c r="F48" s="3">
        <v>4.8</v>
      </c>
      <c r="G48" s="3">
        <v>1.55</v>
      </c>
      <c r="H48" s="3">
        <v>0</v>
      </c>
      <c r="I48" s="3">
        <v>0</v>
      </c>
      <c r="J48" s="3">
        <v>0.5</v>
      </c>
      <c r="K48" s="3">
        <v>5</v>
      </c>
      <c r="L48" s="3" t="s">
        <v>51</v>
      </c>
    </row>
    <row r="49" spans="1:12" x14ac:dyDescent="0.25">
      <c r="A49" s="3" t="s">
        <v>85</v>
      </c>
      <c r="B49" s="3">
        <v>45</v>
      </c>
      <c r="C49" s="3">
        <v>260</v>
      </c>
      <c r="D49" s="3">
        <v>43</v>
      </c>
      <c r="E49" s="3">
        <v>8.6</v>
      </c>
      <c r="F49" s="3">
        <v>4.4000000000000004</v>
      </c>
      <c r="G49" s="3">
        <v>1.55</v>
      </c>
      <c r="H49" s="3">
        <v>0</v>
      </c>
      <c r="I49" s="3">
        <v>0</v>
      </c>
      <c r="J49" s="3">
        <v>0.5</v>
      </c>
      <c r="K49" s="3">
        <v>5</v>
      </c>
      <c r="L49" s="3" t="s">
        <v>51</v>
      </c>
    </row>
    <row r="50" spans="1:12" x14ac:dyDescent="0.25">
      <c r="A50" s="3" t="s">
        <v>87</v>
      </c>
      <c r="B50" s="3"/>
      <c r="C50" s="3">
        <v>234</v>
      </c>
      <c r="D50" s="3">
        <v>80</v>
      </c>
      <c r="E50" s="3">
        <v>0.6</v>
      </c>
      <c r="F50" s="3">
        <v>0.56000000000000005</v>
      </c>
      <c r="G50" s="3">
        <v>0.36</v>
      </c>
      <c r="H50" s="3">
        <v>0</v>
      </c>
      <c r="I50" s="3">
        <v>0</v>
      </c>
      <c r="J50" s="3">
        <v>0</v>
      </c>
      <c r="K50" s="3">
        <v>3</v>
      </c>
      <c r="L50" s="3" t="s">
        <v>51</v>
      </c>
    </row>
    <row r="51" spans="1:12" x14ac:dyDescent="0.25">
      <c r="A51" s="3" t="s">
        <v>88</v>
      </c>
      <c r="B51" s="3">
        <v>80</v>
      </c>
      <c r="C51" s="3">
        <v>270</v>
      </c>
      <c r="D51" s="3">
        <v>48.5</v>
      </c>
      <c r="E51" s="3">
        <v>8</v>
      </c>
      <c r="F51" s="3">
        <v>6.4</v>
      </c>
      <c r="G51" s="3">
        <v>2.2000000000000002</v>
      </c>
      <c r="H51" s="3">
        <v>0</v>
      </c>
      <c r="I51" s="3">
        <v>0.05</v>
      </c>
      <c r="J51" s="3">
        <v>0.7</v>
      </c>
      <c r="K51" s="3">
        <v>15</v>
      </c>
      <c r="L51" s="3" t="s">
        <v>51</v>
      </c>
    </row>
    <row r="52" spans="1:12" x14ac:dyDescent="0.25">
      <c r="A52" s="3" t="s">
        <v>89</v>
      </c>
      <c r="B52" s="3">
        <v>61</v>
      </c>
      <c r="C52" s="3">
        <v>282</v>
      </c>
      <c r="D52" s="3">
        <v>52.5</v>
      </c>
      <c r="E52" s="3">
        <v>6.3</v>
      </c>
      <c r="F52" s="3">
        <v>4.7</v>
      </c>
      <c r="G52" s="3">
        <v>2.12</v>
      </c>
      <c r="H52" s="3">
        <v>0</v>
      </c>
      <c r="I52" s="3">
        <v>0.06</v>
      </c>
      <c r="J52" s="3">
        <v>0.7</v>
      </c>
      <c r="K52" s="3">
        <v>15</v>
      </c>
      <c r="L52" s="3" t="s">
        <v>51</v>
      </c>
    </row>
    <row r="53" spans="1:12" x14ac:dyDescent="0.25">
      <c r="A53" s="3" t="s">
        <v>90</v>
      </c>
      <c r="B53" s="3">
        <v>100</v>
      </c>
      <c r="C53" s="3">
        <v>285</v>
      </c>
      <c r="D53" s="3">
        <v>70</v>
      </c>
      <c r="E53" s="3">
        <v>5.0999999999999996</v>
      </c>
      <c r="F53" s="3">
        <v>3.2</v>
      </c>
      <c r="G53" s="3">
        <v>2.12</v>
      </c>
      <c r="H53" s="3">
        <v>0</v>
      </c>
      <c r="I53" s="3">
        <v>7.0000000000000007E-2</v>
      </c>
      <c r="J53" s="3">
        <v>0.7</v>
      </c>
      <c r="K53" s="3">
        <v>15</v>
      </c>
      <c r="L53" s="3" t="s">
        <v>51</v>
      </c>
    </row>
    <row r="54" spans="1:12" x14ac:dyDescent="0.25">
      <c r="A54" s="3" t="s">
        <v>91</v>
      </c>
      <c r="B54" s="3"/>
      <c r="C54" s="3">
        <v>180</v>
      </c>
      <c r="D54" s="3">
        <v>17.3</v>
      </c>
      <c r="E54" s="3">
        <v>1.22</v>
      </c>
      <c r="F54" s="3">
        <v>0.26</v>
      </c>
      <c r="G54" s="3">
        <v>0.28000000000000003</v>
      </c>
      <c r="H54" s="3">
        <v>30</v>
      </c>
      <c r="I54" s="3">
        <v>0.08</v>
      </c>
      <c r="J54" s="3">
        <v>0.7</v>
      </c>
      <c r="K54" s="3">
        <v>15</v>
      </c>
      <c r="L54" s="3" t="s">
        <v>60</v>
      </c>
    </row>
    <row r="55" spans="1:12" x14ac:dyDescent="0.25">
      <c r="A55" s="3" t="s">
        <v>92</v>
      </c>
      <c r="B55" s="3"/>
      <c r="C55" s="3">
        <v>173</v>
      </c>
      <c r="D55" s="3">
        <v>15.9</v>
      </c>
      <c r="E55" s="3">
        <v>1.01</v>
      </c>
      <c r="F55" s="3">
        <v>0.21</v>
      </c>
      <c r="G55" s="3">
        <v>0.16</v>
      </c>
      <c r="H55" s="3">
        <v>20</v>
      </c>
      <c r="I55" s="3">
        <v>0.06</v>
      </c>
      <c r="J55" s="3">
        <v>0.7</v>
      </c>
      <c r="K55" s="3">
        <v>15</v>
      </c>
      <c r="L55" s="3" t="s">
        <v>60</v>
      </c>
    </row>
    <row r="56" spans="1:12" x14ac:dyDescent="0.25">
      <c r="A56" s="3" t="s">
        <v>93</v>
      </c>
      <c r="B56" s="3"/>
      <c r="C56" s="3">
        <v>170</v>
      </c>
      <c r="D56" s="3">
        <v>14.2</v>
      </c>
      <c r="E56" s="3">
        <v>0.92</v>
      </c>
      <c r="F56" s="3">
        <v>0.21</v>
      </c>
      <c r="G56" s="3">
        <v>0.12</v>
      </c>
      <c r="H56" s="3">
        <v>10</v>
      </c>
      <c r="I56" s="3">
        <v>0.04</v>
      </c>
      <c r="J56" s="3">
        <v>0.7</v>
      </c>
      <c r="K56" s="3">
        <v>15</v>
      </c>
      <c r="L56" s="3" t="s">
        <v>60</v>
      </c>
    </row>
    <row r="57" spans="1:12" x14ac:dyDescent="0.25">
      <c r="A57" s="3" t="s">
        <v>94</v>
      </c>
      <c r="B57" s="3"/>
      <c r="C57" s="3">
        <v>140</v>
      </c>
      <c r="D57" s="3">
        <v>12.4</v>
      </c>
      <c r="E57" s="3">
        <v>0.91</v>
      </c>
      <c r="F57" s="3">
        <v>0.19</v>
      </c>
      <c r="G57" s="3">
        <v>0.1</v>
      </c>
      <c r="H57" s="3">
        <v>5</v>
      </c>
      <c r="I57" s="3">
        <v>0.02</v>
      </c>
      <c r="J57" s="3">
        <v>0.6</v>
      </c>
      <c r="K57" s="3">
        <v>15</v>
      </c>
      <c r="L57" s="3" t="s">
        <v>60</v>
      </c>
    </row>
    <row r="58" spans="1:12" x14ac:dyDescent="0.25">
      <c r="A58" s="3" t="s">
        <v>95</v>
      </c>
      <c r="B58" s="3"/>
      <c r="C58" s="3">
        <v>165</v>
      </c>
      <c r="D58" s="3">
        <v>22.2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15</v>
      </c>
      <c r="L58" s="3" t="s">
        <v>53</v>
      </c>
    </row>
    <row r="59" spans="1:12" x14ac:dyDescent="0.25">
      <c r="A59" s="3" t="s">
        <v>96</v>
      </c>
      <c r="B59" s="3"/>
      <c r="C59" s="3">
        <v>165</v>
      </c>
      <c r="D59" s="3">
        <v>11.4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15</v>
      </c>
      <c r="L59" s="3" t="s">
        <v>53</v>
      </c>
    </row>
    <row r="60" spans="1:12" x14ac:dyDescent="0.25">
      <c r="A60" s="3" t="s">
        <v>97</v>
      </c>
      <c r="B60" s="3"/>
      <c r="C60" s="3">
        <v>165</v>
      </c>
      <c r="D60" s="3">
        <v>9.3000000000000007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15</v>
      </c>
      <c r="L60" s="3" t="s">
        <v>53</v>
      </c>
    </row>
    <row r="61" spans="1:12" x14ac:dyDescent="0.25">
      <c r="A61" s="3" t="s">
        <v>98</v>
      </c>
      <c r="B61" s="3"/>
      <c r="C61" s="3">
        <v>165</v>
      </c>
      <c r="D61" s="3">
        <v>11.6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15</v>
      </c>
      <c r="L61" s="3" t="s">
        <v>53</v>
      </c>
    </row>
    <row r="62" spans="1:12" x14ac:dyDescent="0.25">
      <c r="A62" s="3" t="s">
        <v>99</v>
      </c>
      <c r="B62" s="3"/>
      <c r="C62" s="3">
        <v>165</v>
      </c>
      <c r="D62" s="3">
        <v>12.1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15</v>
      </c>
      <c r="L62" s="3" t="s">
        <v>53</v>
      </c>
    </row>
    <row r="63" spans="1:12" x14ac:dyDescent="0.25">
      <c r="A63" s="3" t="s">
        <v>100</v>
      </c>
      <c r="B63" s="3"/>
      <c r="C63" s="3">
        <v>165</v>
      </c>
      <c r="D63" s="3">
        <v>14.2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15</v>
      </c>
      <c r="L63" s="3" t="s">
        <v>53</v>
      </c>
    </row>
    <row r="64" spans="1:12" x14ac:dyDescent="0.25">
      <c r="A64" s="3" t="s">
        <v>101</v>
      </c>
      <c r="B64" s="3"/>
      <c r="C64" s="3">
        <v>165</v>
      </c>
      <c r="D64" s="3">
        <v>13.1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15</v>
      </c>
      <c r="L64" s="3" t="s">
        <v>53</v>
      </c>
    </row>
    <row r="65" spans="1:12" x14ac:dyDescent="0.25">
      <c r="A65" s="3" t="s">
        <v>102</v>
      </c>
      <c r="B65" s="3"/>
      <c r="C65" s="3">
        <v>165</v>
      </c>
      <c r="D65" s="3">
        <v>9.5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15</v>
      </c>
      <c r="L65" s="3" t="s">
        <v>53</v>
      </c>
    </row>
    <row r="66" spans="1:12" x14ac:dyDescent="0.25">
      <c r="A66" s="3" t="s">
        <v>103</v>
      </c>
      <c r="B66" s="3"/>
      <c r="C66" s="3">
        <v>165</v>
      </c>
      <c r="D66" s="3">
        <v>14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15</v>
      </c>
      <c r="L66" s="3" t="s">
        <v>53</v>
      </c>
    </row>
    <row r="67" spans="1:12" x14ac:dyDescent="0.25">
      <c r="A67" s="3" t="s">
        <v>104</v>
      </c>
      <c r="B67" s="3"/>
      <c r="C67" s="3">
        <v>295</v>
      </c>
      <c r="D67" s="3">
        <v>12</v>
      </c>
      <c r="E67" s="3">
        <v>0.11</v>
      </c>
      <c r="F67" s="3">
        <v>0.25</v>
      </c>
      <c r="G67" s="3">
        <v>0.03</v>
      </c>
      <c r="H67" s="3">
        <v>0</v>
      </c>
      <c r="I67" s="3">
        <v>0</v>
      </c>
      <c r="J67" s="3">
        <v>0.1</v>
      </c>
      <c r="K67" s="3">
        <v>25</v>
      </c>
      <c r="L67" s="3" t="s">
        <v>43</v>
      </c>
    </row>
    <row r="68" spans="1:12" x14ac:dyDescent="0.25">
      <c r="A68" s="3" t="s">
        <v>105</v>
      </c>
      <c r="B68" s="3">
        <v>15</v>
      </c>
      <c r="C68" s="3">
        <v>257</v>
      </c>
      <c r="D68" s="3">
        <v>10.5</v>
      </c>
      <c r="E68" s="3">
        <v>0.12</v>
      </c>
      <c r="F68" s="3">
        <v>0.35</v>
      </c>
      <c r="G68" s="3">
        <v>0.03</v>
      </c>
      <c r="H68" s="3">
        <v>0</v>
      </c>
      <c r="I68" s="3">
        <v>0</v>
      </c>
      <c r="J68" s="3">
        <v>0.1</v>
      </c>
      <c r="K68" s="3">
        <v>25</v>
      </c>
      <c r="L68" s="3" t="s">
        <v>43</v>
      </c>
    </row>
    <row r="69" spans="1:12" x14ac:dyDescent="0.25">
      <c r="A69" s="3" t="s">
        <v>106</v>
      </c>
      <c r="B69" s="3">
        <v>12</v>
      </c>
      <c r="C69" s="3">
        <v>183</v>
      </c>
      <c r="D69" s="3">
        <v>13.4</v>
      </c>
      <c r="E69" s="3">
        <v>2</v>
      </c>
      <c r="F69" s="3">
        <v>0.66</v>
      </c>
      <c r="G69" s="3">
        <v>0.04</v>
      </c>
      <c r="H69" s="3">
        <v>0</v>
      </c>
      <c r="I69" s="3">
        <v>0</v>
      </c>
      <c r="J69" s="3">
        <v>2.7E-2</v>
      </c>
      <c r="K69" s="3">
        <v>60</v>
      </c>
      <c r="L69" s="3" t="s">
        <v>107</v>
      </c>
    </row>
    <row r="70" spans="1:12" x14ac:dyDescent="0.25">
      <c r="A70" s="3" t="s">
        <v>108</v>
      </c>
      <c r="B70" s="3"/>
      <c r="C70" s="3">
        <v>206</v>
      </c>
      <c r="D70" s="3">
        <v>15</v>
      </c>
      <c r="E70" s="3">
        <v>0.11</v>
      </c>
      <c r="F70" s="3">
        <v>0.7</v>
      </c>
      <c r="G70" s="3">
        <v>0.04</v>
      </c>
      <c r="H70" s="3">
        <v>0</v>
      </c>
      <c r="I70" s="3">
        <v>0</v>
      </c>
      <c r="J70" s="3">
        <v>0</v>
      </c>
      <c r="K70" s="3">
        <v>60</v>
      </c>
      <c r="L70" s="3" t="s">
        <v>53</v>
      </c>
    </row>
    <row r="71" spans="1:12" x14ac:dyDescent="0.25">
      <c r="A71" s="3" t="s">
        <v>109</v>
      </c>
      <c r="B71" s="3"/>
      <c r="C71" s="3">
        <v>200</v>
      </c>
      <c r="D71" s="3">
        <v>14</v>
      </c>
      <c r="E71" s="3">
        <v>0.19</v>
      </c>
      <c r="F71" s="3">
        <v>0.2</v>
      </c>
      <c r="G71" s="3">
        <v>0.04</v>
      </c>
      <c r="H71" s="3">
        <v>0</v>
      </c>
      <c r="I71" s="3">
        <v>0</v>
      </c>
      <c r="J71" s="3">
        <v>0</v>
      </c>
      <c r="K71" s="3">
        <v>60</v>
      </c>
      <c r="L71" s="3" t="s">
        <v>53</v>
      </c>
    </row>
    <row r="72" spans="1:12" x14ac:dyDescent="0.25">
      <c r="A72" s="3" t="s">
        <v>110</v>
      </c>
      <c r="B72" s="3"/>
      <c r="C72" s="3">
        <v>295</v>
      </c>
      <c r="D72" s="3">
        <v>4.5</v>
      </c>
      <c r="E72" s="3">
        <v>28.7</v>
      </c>
      <c r="F72" s="3">
        <v>13.6</v>
      </c>
      <c r="G72" s="3">
        <v>1.7</v>
      </c>
      <c r="H72" s="3">
        <v>0</v>
      </c>
      <c r="I72" s="3">
        <v>0</v>
      </c>
      <c r="J72" s="3">
        <v>0</v>
      </c>
      <c r="K72" s="3">
        <v>15</v>
      </c>
      <c r="L72" s="3" t="s">
        <v>51</v>
      </c>
    </row>
    <row r="73" spans="1:12" x14ac:dyDescent="0.25">
      <c r="A73" s="3" t="s">
        <v>153</v>
      </c>
      <c r="B73" s="3"/>
      <c r="C73" s="3">
        <v>127</v>
      </c>
      <c r="D73" s="3">
        <v>10</v>
      </c>
      <c r="E73" s="3">
        <v>0.09</v>
      </c>
      <c r="F73" s="3">
        <v>0.7</v>
      </c>
      <c r="G73" s="3">
        <v>0.03</v>
      </c>
      <c r="H73" s="3">
        <v>120</v>
      </c>
      <c r="I73" s="3">
        <v>27</v>
      </c>
      <c r="J73" s="3">
        <v>80</v>
      </c>
      <c r="K73" s="3">
        <v>0.9</v>
      </c>
      <c r="L73" s="3" t="s">
        <v>149</v>
      </c>
    </row>
    <row r="74" spans="1:12" x14ac:dyDescent="0.25">
      <c r="A74" s="3" t="s">
        <v>155</v>
      </c>
      <c r="B74" s="3">
        <v>100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140</v>
      </c>
      <c r="I74" s="3">
        <v>30</v>
      </c>
      <c r="J74" s="3">
        <v>60</v>
      </c>
      <c r="K74" s="3">
        <v>0.9</v>
      </c>
      <c r="L74" s="3" t="s">
        <v>149</v>
      </c>
    </row>
    <row r="75" spans="1:12" x14ac:dyDescent="0.25">
      <c r="A75" s="3" t="s">
        <v>148</v>
      </c>
      <c r="B75" s="3">
        <v>150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100</v>
      </c>
      <c r="I75" s="3">
        <v>20</v>
      </c>
      <c r="J75" s="3">
        <v>20</v>
      </c>
      <c r="K75" s="3">
        <v>1</v>
      </c>
      <c r="L75" s="3" t="s">
        <v>149</v>
      </c>
    </row>
    <row r="76" spans="1:12" x14ac:dyDescent="0.25">
      <c r="A76" s="3" t="s">
        <v>150</v>
      </c>
      <c r="B76" s="3">
        <v>150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80</v>
      </c>
      <c r="I76" s="3">
        <v>20</v>
      </c>
      <c r="J76" s="3">
        <v>30</v>
      </c>
      <c r="K76" s="3">
        <v>1</v>
      </c>
      <c r="L76" s="3" t="s">
        <v>149</v>
      </c>
    </row>
    <row r="77" spans="1:12" x14ac:dyDescent="0.25">
      <c r="A77" s="3" t="s">
        <v>151</v>
      </c>
      <c r="B77" s="3">
        <v>150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100</v>
      </c>
      <c r="I77" s="3">
        <v>20</v>
      </c>
      <c r="J77" s="3">
        <v>12</v>
      </c>
      <c r="K77" s="3">
        <v>1</v>
      </c>
      <c r="L77" s="3" t="s">
        <v>149</v>
      </c>
    </row>
    <row r="78" spans="1:12" x14ac:dyDescent="0.25">
      <c r="A78" s="3" t="s">
        <v>152</v>
      </c>
      <c r="B78" s="3">
        <v>150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80</v>
      </c>
      <c r="I78" s="3">
        <v>15</v>
      </c>
      <c r="J78" s="3">
        <v>8</v>
      </c>
      <c r="K78" s="3">
        <v>0.9</v>
      </c>
      <c r="L78" s="3" t="s">
        <v>149</v>
      </c>
    </row>
    <row r="79" spans="1:12" x14ac:dyDescent="0.25">
      <c r="A79" s="3" t="s">
        <v>111</v>
      </c>
      <c r="B79" s="3">
        <v>21</v>
      </c>
      <c r="C79" s="3">
        <v>280</v>
      </c>
      <c r="D79" s="3">
        <v>10.8</v>
      </c>
      <c r="E79" s="3">
        <v>0.09</v>
      </c>
      <c r="F79" s="3">
        <v>0.51</v>
      </c>
      <c r="G79" s="3">
        <v>0.08</v>
      </c>
      <c r="H79" s="3">
        <v>0.33</v>
      </c>
      <c r="I79" s="3">
        <v>0</v>
      </c>
      <c r="J79" s="3">
        <v>7.0000000000000007E-2</v>
      </c>
      <c r="K79" s="3">
        <v>50</v>
      </c>
      <c r="L79" s="3" t="s">
        <v>43</v>
      </c>
    </row>
    <row r="80" spans="1:12" x14ac:dyDescent="0.25">
      <c r="A80" s="3" t="s">
        <v>112</v>
      </c>
      <c r="B80" s="3">
        <v>15</v>
      </c>
      <c r="C80" s="3">
        <v>295</v>
      </c>
      <c r="D80" s="3">
        <v>12.9</v>
      </c>
      <c r="E80" s="3">
        <v>7.0000000000000007E-2</v>
      </c>
      <c r="F80" s="3">
        <v>0.43</v>
      </c>
      <c r="G80" s="3">
        <v>0.04</v>
      </c>
      <c r="H80" s="3">
        <v>1.7</v>
      </c>
      <c r="I80" s="3">
        <v>0</v>
      </c>
      <c r="J80" s="3">
        <v>0.1</v>
      </c>
      <c r="K80" s="3">
        <v>50</v>
      </c>
      <c r="L80" s="3" t="s">
        <v>43</v>
      </c>
    </row>
    <row r="81" spans="1:12" x14ac:dyDescent="0.25">
      <c r="A81" s="3" t="s">
        <v>113</v>
      </c>
      <c r="B81" s="3">
        <v>14</v>
      </c>
      <c r="C81" s="3">
        <v>291</v>
      </c>
      <c r="D81" s="3">
        <v>12.5</v>
      </c>
      <c r="E81" s="3">
        <v>0.05</v>
      </c>
      <c r="F81" s="3">
        <v>0.42</v>
      </c>
      <c r="G81" s="3">
        <v>0.02</v>
      </c>
      <c r="H81" s="3">
        <v>0.1</v>
      </c>
      <c r="I81" s="3">
        <v>0</v>
      </c>
      <c r="J81" s="3">
        <v>0.1</v>
      </c>
      <c r="K81" s="3">
        <v>50</v>
      </c>
      <c r="L81" s="3" t="s">
        <v>43</v>
      </c>
    </row>
    <row r="82" spans="1:12" x14ac:dyDescent="0.25">
      <c r="A82" s="3" t="s">
        <v>114</v>
      </c>
      <c r="B82" s="3">
        <v>7</v>
      </c>
      <c r="C82" s="3">
        <v>0</v>
      </c>
      <c r="D82" s="3">
        <v>0</v>
      </c>
      <c r="E82" s="3">
        <v>33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10</v>
      </c>
      <c r="L82" s="3" t="s">
        <v>46</v>
      </c>
    </row>
    <row r="83" spans="1:12" x14ac:dyDescent="0.25">
      <c r="A83" s="3" t="s">
        <v>117</v>
      </c>
      <c r="B83" s="3">
        <v>25</v>
      </c>
      <c r="C83" s="3">
        <v>300</v>
      </c>
      <c r="D83" s="3">
        <v>7.5</v>
      </c>
      <c r="E83" s="3">
        <v>0.09</v>
      </c>
      <c r="F83" s="3">
        <v>0.2</v>
      </c>
      <c r="G83" s="3">
        <v>0.08</v>
      </c>
      <c r="H83" s="3">
        <v>0</v>
      </c>
      <c r="I83" s="3">
        <v>0</v>
      </c>
      <c r="J83" s="3">
        <v>0.18</v>
      </c>
      <c r="K83" s="3">
        <v>50</v>
      </c>
      <c r="L83" s="3" t="s">
        <v>43</v>
      </c>
    </row>
    <row r="84" spans="1:12" x14ac:dyDescent="0.25">
      <c r="A84" s="3" t="s">
        <v>118</v>
      </c>
      <c r="B84" s="3"/>
      <c r="C84" s="3">
        <v>267</v>
      </c>
      <c r="D84" s="3">
        <v>7.8</v>
      </c>
      <c r="E84" s="3">
        <v>7.0000000000000007E-2</v>
      </c>
      <c r="F84" s="3">
        <v>0.23</v>
      </c>
      <c r="G84" s="3">
        <v>0.08</v>
      </c>
      <c r="H84" s="3">
        <v>0</v>
      </c>
      <c r="I84" s="3">
        <v>0</v>
      </c>
      <c r="J84" s="3">
        <v>0.04</v>
      </c>
      <c r="K84" s="3">
        <v>50</v>
      </c>
      <c r="L84" s="3" t="s">
        <v>43</v>
      </c>
    </row>
    <row r="85" spans="1:12" x14ac:dyDescent="0.25">
      <c r="A85" s="3" t="s">
        <v>119</v>
      </c>
      <c r="B85" s="3">
        <v>10</v>
      </c>
      <c r="C85" s="3">
        <v>282</v>
      </c>
      <c r="D85" s="3">
        <v>11.7</v>
      </c>
      <c r="E85" s="3">
        <v>7.0000000000000007E-2</v>
      </c>
      <c r="F85" s="3">
        <v>0.3</v>
      </c>
      <c r="G85" s="3">
        <v>0.7</v>
      </c>
      <c r="H85" s="3">
        <v>0</v>
      </c>
      <c r="I85" s="3">
        <v>0</v>
      </c>
      <c r="J85" s="3">
        <v>0.18</v>
      </c>
      <c r="K85" s="3">
        <v>50</v>
      </c>
      <c r="L85" s="3" t="s">
        <v>43</v>
      </c>
    </row>
    <row r="86" spans="1:12" x14ac:dyDescent="0.25">
      <c r="A86" s="3" t="s">
        <v>144</v>
      </c>
      <c r="B86" s="3"/>
      <c r="C86" s="3">
        <v>100</v>
      </c>
      <c r="D86" s="3">
        <v>20</v>
      </c>
      <c r="E86" s="3">
        <v>2.6</v>
      </c>
      <c r="F86" s="3">
        <v>2</v>
      </c>
      <c r="G86" s="3">
        <v>0.9</v>
      </c>
      <c r="H86" s="3">
        <v>0</v>
      </c>
      <c r="I86" s="3">
        <v>7.0000000000000001E-3</v>
      </c>
      <c r="J86" s="3">
        <v>0.15</v>
      </c>
      <c r="K86" s="3">
        <v>15</v>
      </c>
      <c r="L86" s="3" t="s">
        <v>51</v>
      </c>
    </row>
    <row r="87" spans="1:12" x14ac:dyDescent="0.25">
      <c r="A87" s="3" t="s">
        <v>120</v>
      </c>
      <c r="B87" s="3">
        <v>19</v>
      </c>
      <c r="C87" s="3">
        <v>227</v>
      </c>
      <c r="D87" s="3">
        <v>6.3</v>
      </c>
      <c r="E87" s="3">
        <v>0.11</v>
      </c>
      <c r="F87" s="3">
        <v>1.1299999999999999</v>
      </c>
      <c r="G87" s="3">
        <v>0.2</v>
      </c>
      <c r="H87" s="3">
        <v>0.06</v>
      </c>
      <c r="I87" s="3">
        <v>0</v>
      </c>
      <c r="J87" s="3">
        <v>0.1</v>
      </c>
      <c r="K87" s="3">
        <v>15</v>
      </c>
      <c r="L87" s="3" t="s">
        <v>62</v>
      </c>
    </row>
    <row r="88" spans="1:12" x14ac:dyDescent="0.25">
      <c r="A88" s="3" t="s">
        <v>121</v>
      </c>
      <c r="B88" s="3"/>
      <c r="C88" s="3">
        <v>36</v>
      </c>
      <c r="D88" s="3">
        <v>13</v>
      </c>
      <c r="E88" s="3">
        <v>0.04</v>
      </c>
      <c r="F88" s="3">
        <v>7.0000000000000007E-2</v>
      </c>
      <c r="G88" s="3">
        <v>0.06</v>
      </c>
      <c r="H88" s="3">
        <v>0.02</v>
      </c>
      <c r="I88" s="3">
        <v>0</v>
      </c>
      <c r="J88" s="3">
        <v>0.03</v>
      </c>
      <c r="K88" s="3">
        <v>15</v>
      </c>
      <c r="L88" s="3" t="s">
        <v>62</v>
      </c>
    </row>
    <row r="89" spans="1:12" x14ac:dyDescent="0.25">
      <c r="A89" s="3" t="s">
        <v>122</v>
      </c>
      <c r="B89" s="3"/>
      <c r="C89" s="3">
        <v>14</v>
      </c>
      <c r="D89" s="3">
        <v>1.4</v>
      </c>
      <c r="E89" s="3">
        <v>0.14000000000000001</v>
      </c>
      <c r="F89" s="3">
        <v>0.05</v>
      </c>
      <c r="G89" s="3">
        <v>0.02</v>
      </c>
      <c r="H89" s="3">
        <v>0</v>
      </c>
      <c r="I89" s="3">
        <v>0</v>
      </c>
      <c r="J89" s="3">
        <v>0</v>
      </c>
      <c r="K89" s="3">
        <v>25</v>
      </c>
      <c r="L89" s="3" t="s">
        <v>53</v>
      </c>
    </row>
    <row r="90" spans="1:12" x14ac:dyDescent="0.25">
      <c r="A90" s="3" t="s">
        <v>116</v>
      </c>
      <c r="B90" s="3"/>
      <c r="C90" s="3">
        <v>0</v>
      </c>
      <c r="D90" s="3">
        <v>0</v>
      </c>
      <c r="E90" s="3">
        <v>40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10</v>
      </c>
      <c r="L90" s="3" t="s">
        <v>46</v>
      </c>
    </row>
    <row r="91" spans="1:12" x14ac:dyDescent="0.25">
      <c r="A91" s="3" t="s">
        <v>115</v>
      </c>
      <c r="B91" s="3">
        <v>10</v>
      </c>
      <c r="C91" s="3">
        <v>0</v>
      </c>
      <c r="D91" s="3">
        <v>0</v>
      </c>
      <c r="E91" s="3">
        <v>0</v>
      </c>
      <c r="F91" s="3">
        <v>0</v>
      </c>
      <c r="G91" s="3">
        <v>37.200000000000003</v>
      </c>
      <c r="H91" s="3">
        <v>0</v>
      </c>
      <c r="I91" s="3">
        <v>0</v>
      </c>
      <c r="J91" s="3">
        <v>0</v>
      </c>
      <c r="K91" s="3">
        <v>0.5</v>
      </c>
      <c r="L91" s="3" t="s">
        <v>46</v>
      </c>
    </row>
    <row r="92" spans="1:12" x14ac:dyDescent="0.25">
      <c r="A92" s="3" t="s">
        <v>123</v>
      </c>
      <c r="B92" s="3"/>
      <c r="C92" s="3">
        <v>300</v>
      </c>
      <c r="D92" s="3">
        <v>8.5</v>
      </c>
      <c r="E92" s="3">
        <v>0.08</v>
      </c>
      <c r="F92" s="3">
        <v>0.26</v>
      </c>
      <c r="G92" s="3">
        <v>0.03</v>
      </c>
      <c r="H92" s="3">
        <v>0</v>
      </c>
      <c r="I92" s="3">
        <v>1.2</v>
      </c>
      <c r="J92" s="3">
        <v>0.1</v>
      </c>
      <c r="K92" s="3">
        <v>50</v>
      </c>
      <c r="L92" s="3" t="s">
        <v>60</v>
      </c>
    </row>
    <row r="93" spans="1:12" x14ac:dyDescent="0.25">
      <c r="A93" s="3" t="s">
        <v>124</v>
      </c>
      <c r="B93" s="3"/>
      <c r="C93" s="3">
        <v>300</v>
      </c>
      <c r="D93" s="3">
        <v>10.3</v>
      </c>
      <c r="E93" s="3">
        <v>0.11</v>
      </c>
      <c r="F93" s="3">
        <v>0.25</v>
      </c>
      <c r="G93" s="3">
        <v>0.03</v>
      </c>
      <c r="H93" s="3">
        <v>0</v>
      </c>
      <c r="I93" s="3">
        <v>1.2</v>
      </c>
      <c r="J93" s="3">
        <v>0.1</v>
      </c>
      <c r="K93" s="3">
        <v>50</v>
      </c>
      <c r="L93" s="3" t="s">
        <v>60</v>
      </c>
    </row>
    <row r="94" spans="1:12" x14ac:dyDescent="0.25">
      <c r="A94" s="3" t="s">
        <v>182</v>
      </c>
      <c r="B94" s="3">
        <v>60</v>
      </c>
      <c r="C94" s="3">
        <v>402</v>
      </c>
      <c r="D94" s="3">
        <v>36</v>
      </c>
      <c r="E94" s="3">
        <v>0.3</v>
      </c>
      <c r="F94" s="3">
        <v>0.55000000000000004</v>
      </c>
      <c r="G94" s="3">
        <v>0.03</v>
      </c>
      <c r="H94" s="3">
        <v>0</v>
      </c>
      <c r="I94" s="3">
        <v>0</v>
      </c>
      <c r="J94" s="3">
        <v>0.3</v>
      </c>
      <c r="K94" s="3">
        <v>50</v>
      </c>
      <c r="L94" s="3" t="s">
        <v>43</v>
      </c>
    </row>
    <row r="95" spans="1:12" x14ac:dyDescent="0.25">
      <c r="A95" s="3" t="s">
        <v>125</v>
      </c>
      <c r="B95" s="3">
        <v>20</v>
      </c>
      <c r="C95" s="3">
        <v>217</v>
      </c>
      <c r="D95" s="3">
        <v>13</v>
      </c>
      <c r="E95" s="3">
        <v>0.9</v>
      </c>
      <c r="F95" s="3">
        <v>0.7</v>
      </c>
      <c r="G95" s="3">
        <v>0.23</v>
      </c>
      <c r="H95" s="3">
        <v>0</v>
      </c>
      <c r="I95" s="3">
        <v>0</v>
      </c>
      <c r="J95" s="3">
        <v>0</v>
      </c>
      <c r="K95" s="3">
        <v>15</v>
      </c>
      <c r="L95" s="3" t="s">
        <v>51</v>
      </c>
    </row>
    <row r="96" spans="1:12" x14ac:dyDescent="0.25">
      <c r="A96" s="3" t="s">
        <v>126</v>
      </c>
      <c r="B96" s="3"/>
      <c r="C96" s="3">
        <v>140</v>
      </c>
      <c r="D96" s="3">
        <v>12.7</v>
      </c>
      <c r="E96" s="3">
        <v>0.3</v>
      </c>
      <c r="F96" s="3">
        <v>0.24</v>
      </c>
      <c r="G96" s="3">
        <v>0.15</v>
      </c>
      <c r="H96" s="3">
        <v>0</v>
      </c>
      <c r="I96" s="3">
        <v>0</v>
      </c>
      <c r="J96" s="3">
        <v>0.6</v>
      </c>
      <c r="K96" s="3">
        <v>15</v>
      </c>
      <c r="L96" s="3" t="s">
        <v>51</v>
      </c>
    </row>
    <row r="97" spans="1:12" x14ac:dyDescent="0.25">
      <c r="A97" s="3" t="s">
        <v>127</v>
      </c>
      <c r="B97" s="3"/>
      <c r="C97" s="3">
        <v>0</v>
      </c>
      <c r="D97" s="3">
        <v>0</v>
      </c>
      <c r="E97" s="3">
        <v>29</v>
      </c>
      <c r="F97" s="3">
        <v>11</v>
      </c>
      <c r="G97" s="3">
        <v>0</v>
      </c>
      <c r="H97" s="3">
        <v>0</v>
      </c>
      <c r="I97" s="3">
        <v>0</v>
      </c>
      <c r="J97" s="3">
        <v>0</v>
      </c>
      <c r="K97" s="3">
        <v>5</v>
      </c>
      <c r="L97" s="3" t="s">
        <v>46</v>
      </c>
    </row>
    <row r="98" spans="1:12" x14ac:dyDescent="0.25">
      <c r="A98" s="3" t="s">
        <v>128</v>
      </c>
      <c r="B98" s="3"/>
      <c r="C98" s="3">
        <v>25</v>
      </c>
      <c r="D98" s="3">
        <v>0.9</v>
      </c>
      <c r="E98" s="3">
        <v>0.02</v>
      </c>
      <c r="F98" s="3">
        <v>0.03</v>
      </c>
      <c r="G98" s="3">
        <v>0.02</v>
      </c>
      <c r="H98" s="3">
        <v>0</v>
      </c>
      <c r="I98" s="3">
        <v>0</v>
      </c>
      <c r="J98" s="3">
        <v>0</v>
      </c>
      <c r="K98" s="3">
        <v>15</v>
      </c>
      <c r="L98" s="3" t="s">
        <v>62</v>
      </c>
    </row>
    <row r="99" spans="1:12" x14ac:dyDescent="0.25">
      <c r="A99" s="3" t="s">
        <v>129</v>
      </c>
      <c r="B99" s="3"/>
      <c r="C99" s="3">
        <v>380</v>
      </c>
      <c r="D99" s="3">
        <v>28.1</v>
      </c>
      <c r="E99" s="3">
        <v>0.42</v>
      </c>
      <c r="F99" s="3">
        <v>1.07</v>
      </c>
      <c r="G99" s="3">
        <v>0.06</v>
      </c>
      <c r="H99" s="3">
        <v>0</v>
      </c>
      <c r="I99" s="3">
        <v>0</v>
      </c>
      <c r="J99" s="3">
        <v>0</v>
      </c>
      <c r="K99" s="3">
        <v>5</v>
      </c>
      <c r="L99" s="3" t="s">
        <v>46</v>
      </c>
    </row>
    <row r="100" spans="1:12" x14ac:dyDescent="0.25">
      <c r="A100" s="3" t="s">
        <v>130</v>
      </c>
      <c r="B100" s="3"/>
      <c r="C100" s="3">
        <v>0</v>
      </c>
      <c r="D100" s="3">
        <v>0</v>
      </c>
      <c r="E100" s="3">
        <v>34</v>
      </c>
      <c r="F100" s="3">
        <v>16.5</v>
      </c>
      <c r="G100" s="3">
        <v>0</v>
      </c>
      <c r="H100" s="3">
        <v>0</v>
      </c>
      <c r="I100" s="3">
        <v>0</v>
      </c>
      <c r="J100" s="3">
        <v>0</v>
      </c>
      <c r="K100" s="3">
        <v>5</v>
      </c>
      <c r="L100" s="3" t="s">
        <v>46</v>
      </c>
    </row>
    <row r="101" spans="1:12" x14ac:dyDescent="0.25">
      <c r="A101" s="3" t="s">
        <v>176</v>
      </c>
      <c r="B101" s="3">
        <v>20</v>
      </c>
      <c r="C101" s="3">
        <v>600</v>
      </c>
      <c r="D101" s="3">
        <v>26</v>
      </c>
      <c r="E101" s="3"/>
      <c r="F101" s="3"/>
      <c r="G101" s="3"/>
      <c r="H101" s="3"/>
      <c r="I101" s="3"/>
      <c r="J101" s="3"/>
      <c r="K101" s="3"/>
      <c r="L101" s="3" t="s">
        <v>41</v>
      </c>
    </row>
    <row r="102" spans="1:12" x14ac:dyDescent="0.25">
      <c r="A102" s="3" t="s">
        <v>147</v>
      </c>
      <c r="B102" s="3"/>
      <c r="C102" s="3">
        <v>570</v>
      </c>
      <c r="D102" s="3">
        <v>31.2</v>
      </c>
      <c r="E102" s="3">
        <v>0.05</v>
      </c>
      <c r="F102" s="3">
        <v>0.2</v>
      </c>
      <c r="G102" s="3">
        <v>1</v>
      </c>
      <c r="H102" s="3">
        <v>0</v>
      </c>
      <c r="I102" s="3">
        <v>0</v>
      </c>
      <c r="J102" s="3">
        <v>1</v>
      </c>
      <c r="K102" s="3">
        <v>25</v>
      </c>
      <c r="L102" s="3" t="s">
        <v>146</v>
      </c>
    </row>
    <row r="103" spans="1:12" x14ac:dyDescent="0.25">
      <c r="A103" s="3" t="s">
        <v>145</v>
      </c>
      <c r="B103" s="3"/>
      <c r="C103" s="3">
        <v>240</v>
      </c>
      <c r="D103" s="3">
        <v>13</v>
      </c>
      <c r="E103" s="3">
        <v>0.03</v>
      </c>
      <c r="F103" s="3">
        <v>0.1</v>
      </c>
      <c r="G103" s="3">
        <v>0.5</v>
      </c>
      <c r="H103" s="3">
        <v>0</v>
      </c>
      <c r="I103" s="3">
        <v>0</v>
      </c>
      <c r="J103" s="3">
        <v>0.5</v>
      </c>
      <c r="K103" s="3">
        <v>25</v>
      </c>
      <c r="L103" s="3" t="s">
        <v>146</v>
      </c>
    </row>
    <row r="104" spans="1:12" x14ac:dyDescent="0.25">
      <c r="A104" s="3" t="s">
        <v>131</v>
      </c>
      <c r="B104" s="3"/>
      <c r="C104" s="3">
        <v>270</v>
      </c>
      <c r="D104" s="3">
        <v>25.2</v>
      </c>
      <c r="E104" s="3">
        <v>0.12</v>
      </c>
      <c r="F104" s="3">
        <v>0.45</v>
      </c>
      <c r="G104" s="3">
        <v>0.03</v>
      </c>
      <c r="H104" s="3">
        <v>0</v>
      </c>
      <c r="I104" s="3">
        <v>0</v>
      </c>
      <c r="J104" s="3">
        <v>0</v>
      </c>
      <c r="K104" s="3">
        <v>25</v>
      </c>
      <c r="L104" s="3" t="s">
        <v>43</v>
      </c>
    </row>
    <row r="105" spans="1:12" x14ac:dyDescent="0.25">
      <c r="A105" s="3" t="s">
        <v>132</v>
      </c>
      <c r="B105" s="3"/>
      <c r="C105" s="3">
        <v>253</v>
      </c>
      <c r="D105" s="3">
        <v>50</v>
      </c>
      <c r="E105" s="3">
        <v>0.18</v>
      </c>
      <c r="F105" s="3">
        <v>0.53</v>
      </c>
      <c r="G105" s="3">
        <v>0.05</v>
      </c>
      <c r="H105" s="3">
        <v>0</v>
      </c>
      <c r="I105" s="3">
        <v>0</v>
      </c>
      <c r="J105" s="3">
        <v>0</v>
      </c>
      <c r="K105" s="3">
        <v>25</v>
      </c>
      <c r="L105" s="3" t="s">
        <v>55</v>
      </c>
    </row>
    <row r="106" spans="1:12" x14ac:dyDescent="0.25">
      <c r="A106" s="3" t="s">
        <v>133</v>
      </c>
      <c r="B106" s="3"/>
      <c r="C106" s="3">
        <v>260</v>
      </c>
      <c r="D106" s="3">
        <v>33.299999999999997</v>
      </c>
      <c r="E106" s="3">
        <v>0.33</v>
      </c>
      <c r="F106" s="3">
        <v>0.76</v>
      </c>
      <c r="G106" s="3">
        <v>0.06</v>
      </c>
      <c r="H106" s="3">
        <v>0</v>
      </c>
      <c r="I106" s="3">
        <v>0</v>
      </c>
      <c r="J106" s="3">
        <v>0.3</v>
      </c>
      <c r="K106" s="3">
        <v>25</v>
      </c>
      <c r="L106" s="3" t="s">
        <v>55</v>
      </c>
    </row>
    <row r="107" spans="1:12" x14ac:dyDescent="0.25">
      <c r="A107" s="3" t="s">
        <v>134</v>
      </c>
      <c r="B107" s="3">
        <v>20</v>
      </c>
      <c r="C107" s="3">
        <v>267</v>
      </c>
      <c r="D107" s="3">
        <v>37</v>
      </c>
      <c r="E107" s="3">
        <v>0.32</v>
      </c>
      <c r="F107" s="3">
        <v>0.91</v>
      </c>
      <c r="G107" s="3">
        <v>0.08</v>
      </c>
      <c r="H107" s="3">
        <v>0</v>
      </c>
      <c r="I107" s="3">
        <v>5.0000000000000001E-3</v>
      </c>
      <c r="J107" s="3">
        <v>0.3</v>
      </c>
      <c r="K107" s="3">
        <v>25</v>
      </c>
      <c r="L107" s="3" t="s">
        <v>55</v>
      </c>
    </row>
    <row r="108" spans="1:12" x14ac:dyDescent="0.25">
      <c r="A108" s="3" t="s">
        <v>135</v>
      </c>
      <c r="B108" s="3">
        <v>20</v>
      </c>
      <c r="C108" s="3">
        <v>270</v>
      </c>
      <c r="D108" s="3">
        <v>42.9</v>
      </c>
      <c r="E108" s="3">
        <v>0.3</v>
      </c>
      <c r="F108" s="3">
        <v>1</v>
      </c>
      <c r="G108" s="3">
        <v>0.08</v>
      </c>
      <c r="H108" s="3">
        <v>0</v>
      </c>
      <c r="I108" s="3">
        <v>5.0000000000000001E-3</v>
      </c>
      <c r="J108" s="3">
        <v>0.3</v>
      </c>
      <c r="K108" s="3">
        <v>25</v>
      </c>
      <c r="L108" s="3" t="s">
        <v>55</v>
      </c>
    </row>
    <row r="109" spans="1:12" x14ac:dyDescent="0.25">
      <c r="A109" s="3" t="s">
        <v>136</v>
      </c>
      <c r="B109" s="3"/>
      <c r="C109" s="3">
        <v>265</v>
      </c>
      <c r="D109" s="3">
        <v>36</v>
      </c>
      <c r="E109" s="3">
        <v>0.48</v>
      </c>
      <c r="F109" s="3">
        <v>0.8</v>
      </c>
      <c r="G109" s="3">
        <v>0.03</v>
      </c>
      <c r="H109" s="3">
        <v>0</v>
      </c>
      <c r="I109" s="3">
        <v>0</v>
      </c>
      <c r="J109" s="3">
        <v>0</v>
      </c>
      <c r="K109" s="3">
        <v>25</v>
      </c>
      <c r="L109" s="3" t="s">
        <v>55</v>
      </c>
    </row>
    <row r="110" spans="1:12" x14ac:dyDescent="0.25">
      <c r="A110" s="3" t="s">
        <v>137</v>
      </c>
      <c r="B110" s="3"/>
      <c r="C110" s="3">
        <v>265</v>
      </c>
      <c r="D110" s="3">
        <v>46.9</v>
      </c>
      <c r="E110" s="3">
        <v>0.39</v>
      </c>
      <c r="F110" s="3">
        <v>0.78</v>
      </c>
      <c r="G110" s="3">
        <v>0.05</v>
      </c>
      <c r="H110" s="3">
        <v>0</v>
      </c>
      <c r="I110" s="3">
        <v>4.0000000000000001E-3</v>
      </c>
      <c r="J110" s="3">
        <v>0.3</v>
      </c>
      <c r="K110" s="3">
        <v>25</v>
      </c>
      <c r="L110" s="3" t="s">
        <v>55</v>
      </c>
    </row>
    <row r="111" spans="1:12" x14ac:dyDescent="0.25">
      <c r="A111" s="3" t="s">
        <v>138</v>
      </c>
      <c r="B111" s="3"/>
      <c r="C111" s="3">
        <v>250</v>
      </c>
      <c r="D111" s="3">
        <v>42</v>
      </c>
      <c r="E111" s="3">
        <v>0.38</v>
      </c>
      <c r="F111" s="3">
        <v>0.65</v>
      </c>
      <c r="G111" s="3">
        <v>0.04</v>
      </c>
      <c r="H111" s="3">
        <v>0</v>
      </c>
      <c r="I111" s="3">
        <v>4.0000000000000001E-3</v>
      </c>
      <c r="J111" s="3">
        <v>0.3</v>
      </c>
      <c r="K111" s="3">
        <v>25</v>
      </c>
      <c r="L111" s="3" t="s">
        <v>55</v>
      </c>
    </row>
    <row r="112" spans="1:12" x14ac:dyDescent="0.25">
      <c r="A112" s="3" t="s">
        <v>140</v>
      </c>
      <c r="B112" s="3"/>
      <c r="C112" s="3">
        <v>262</v>
      </c>
      <c r="D112" s="3">
        <v>41.4</v>
      </c>
      <c r="E112" s="3">
        <v>0.28000000000000003</v>
      </c>
      <c r="F112" s="3">
        <v>1.1499999999999999</v>
      </c>
      <c r="G112" s="3">
        <v>0.04</v>
      </c>
      <c r="H112" s="3">
        <v>0</v>
      </c>
      <c r="I112" s="3">
        <v>3.5000000000000001E-3</v>
      </c>
      <c r="J112" s="3">
        <v>0.45</v>
      </c>
      <c r="K112" s="3">
        <v>25</v>
      </c>
      <c r="L112" s="3" t="s">
        <v>55</v>
      </c>
    </row>
    <row r="113" spans="1:12" x14ac:dyDescent="0.25">
      <c r="A113" s="3" t="s">
        <v>141</v>
      </c>
      <c r="B113" s="3"/>
      <c r="C113" s="3">
        <v>255</v>
      </c>
      <c r="D113" s="3">
        <v>37.5</v>
      </c>
      <c r="E113" s="3">
        <v>0.28000000000000003</v>
      </c>
      <c r="F113" s="3">
        <v>1.0900000000000001</v>
      </c>
      <c r="G113" s="3">
        <v>0.04</v>
      </c>
      <c r="H113" s="3">
        <v>0</v>
      </c>
      <c r="I113" s="3">
        <v>3.5000000000000001E-3</v>
      </c>
      <c r="J113" s="3">
        <v>0.45</v>
      </c>
      <c r="K113" s="3">
        <v>25</v>
      </c>
      <c r="L113" s="3" t="s">
        <v>55</v>
      </c>
    </row>
    <row r="114" spans="1:12" x14ac:dyDescent="0.25">
      <c r="A114" s="3" t="s">
        <v>142</v>
      </c>
      <c r="B114" s="3"/>
      <c r="C114" s="3">
        <v>132</v>
      </c>
      <c r="D114" s="3">
        <v>37.5</v>
      </c>
      <c r="E114" s="3">
        <v>0.05</v>
      </c>
      <c r="F114" s="3">
        <v>0.21</v>
      </c>
      <c r="G114" s="3">
        <v>0</v>
      </c>
      <c r="H114" s="3">
        <v>0.7</v>
      </c>
      <c r="I114" s="3">
        <v>0</v>
      </c>
      <c r="J114" s="3">
        <v>0.8</v>
      </c>
      <c r="K114" s="3">
        <v>15</v>
      </c>
      <c r="L114" s="3" t="s">
        <v>51</v>
      </c>
    </row>
    <row r="115" spans="1:12" x14ac:dyDescent="0.25">
      <c r="A115" s="3" t="s">
        <v>143</v>
      </c>
      <c r="B115" s="3">
        <v>17</v>
      </c>
      <c r="C115" s="3">
        <v>305</v>
      </c>
      <c r="D115" s="3">
        <v>12.2</v>
      </c>
      <c r="E115" s="3">
        <v>0.2</v>
      </c>
      <c r="F115" s="3">
        <v>0.35</v>
      </c>
      <c r="G115" s="3">
        <v>0.24</v>
      </c>
      <c r="H115" s="3">
        <v>0</v>
      </c>
      <c r="I115" s="3">
        <v>0</v>
      </c>
      <c r="J115" s="3">
        <v>0.1</v>
      </c>
      <c r="K115" s="3">
        <v>25</v>
      </c>
      <c r="L115" s="3" t="s">
        <v>43</v>
      </c>
    </row>
    <row r="116" spans="1:12" x14ac:dyDescent="0.25">
      <c r="A116" s="3" t="s">
        <v>139</v>
      </c>
      <c r="B116" s="3">
        <v>15</v>
      </c>
      <c r="C116" s="3">
        <v>267</v>
      </c>
      <c r="D116" s="3">
        <v>11.1</v>
      </c>
      <c r="E116" s="3">
        <v>0.2</v>
      </c>
      <c r="F116" s="3">
        <v>0.34</v>
      </c>
      <c r="G116" s="3">
        <v>0.04</v>
      </c>
      <c r="H116" s="3">
        <v>0</v>
      </c>
      <c r="I116" s="3">
        <v>0</v>
      </c>
      <c r="J116" s="3">
        <v>0.1</v>
      </c>
      <c r="K116" s="3">
        <v>25</v>
      </c>
      <c r="L116" s="3" t="s">
        <v>43</v>
      </c>
    </row>
  </sheetData>
  <sortState xmlns:xlrd2="http://schemas.microsoft.com/office/spreadsheetml/2017/richdata2" ref="A6:K115">
    <sortCondition ref="A6:A115"/>
  </sortState>
  <mergeCells count="1">
    <mergeCell ref="C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5"/>
  <sheetViews>
    <sheetView zoomScale="150" zoomScaleNormal="150" workbookViewId="0">
      <selection activeCell="B6" sqref="B6"/>
    </sheetView>
  </sheetViews>
  <sheetFormatPr defaultRowHeight="15" x14ac:dyDescent="0.25"/>
  <cols>
    <col min="1" max="1" width="9.140625" style="9"/>
    <col min="2" max="2" width="25.85546875" customWidth="1"/>
    <col min="3" max="3" width="10.28515625" customWidth="1"/>
    <col min="4" max="10" width="9.5703125" customWidth="1"/>
  </cols>
  <sheetData>
    <row r="2" spans="1:13" x14ac:dyDescent="0.25">
      <c r="C2" s="35" t="s">
        <v>162</v>
      </c>
      <c r="D2" s="35"/>
      <c r="E2" s="35"/>
      <c r="F2" s="35"/>
      <c r="G2" s="35"/>
      <c r="H2" s="35"/>
      <c r="I2" s="35"/>
      <c r="J2" s="35"/>
    </row>
    <row r="3" spans="1:13" ht="30" x14ac:dyDescent="0.25">
      <c r="C3" s="4" t="str">
        <f>Птица!B2</f>
        <v>Объемная энергия</v>
      </c>
      <c r="D3" s="4" t="str">
        <f>Птица!C2</f>
        <v>Протеин / белок</v>
      </c>
      <c r="E3" s="4" t="str">
        <f>Птица!D2</f>
        <v>Кальцый</v>
      </c>
      <c r="F3" s="4" t="str">
        <f>Птица!E2</f>
        <v>Фосфор</v>
      </c>
      <c r="G3" s="4" t="str">
        <f>Птица!F2</f>
        <v>Натрий</v>
      </c>
      <c r="H3" s="4" t="str">
        <f>Птица!G2</f>
        <v>Витамин A</v>
      </c>
      <c r="I3" s="4" t="str">
        <f>Птица!H2</f>
        <v>ВитаминD3</v>
      </c>
      <c r="J3" s="4" t="str">
        <f>Птица!I2</f>
        <v>ВитаминB2</v>
      </c>
      <c r="K3" s="4" t="s">
        <v>178</v>
      </c>
      <c r="L3" s="1"/>
      <c r="M3" s="6"/>
    </row>
    <row r="4" spans="1:13" x14ac:dyDescent="0.25">
      <c r="C4" s="4" t="str">
        <f>Птица!B3</f>
        <v>ккал</v>
      </c>
      <c r="D4" s="4" t="str">
        <f>Птица!C3</f>
        <v>гр</v>
      </c>
      <c r="E4" s="4" t="str">
        <f>Птица!D3</f>
        <v>гр</v>
      </c>
      <c r="F4" s="4" t="str">
        <f>Птица!E3</f>
        <v>гр</v>
      </c>
      <c r="G4" s="4" t="str">
        <f>Птица!F3</f>
        <v>гр</v>
      </c>
      <c r="H4" s="4" t="str">
        <f>Птица!G3</f>
        <v>тыс МЕ</v>
      </c>
      <c r="I4" s="4" t="str">
        <f>Птица!H3</f>
        <v>тыс МЕ</v>
      </c>
      <c r="J4" s="4" t="str">
        <f>Птица!I3</f>
        <v>мГр</v>
      </c>
      <c r="K4" s="4" t="s">
        <v>179</v>
      </c>
      <c r="L4" s="1"/>
    </row>
    <row r="5" spans="1:13" ht="15.75" thickBot="1" x14ac:dyDescent="0.3"/>
    <row r="6" spans="1:13" ht="15.75" thickBot="1" x14ac:dyDescent="0.3">
      <c r="B6" s="13" t="s">
        <v>13</v>
      </c>
      <c r="C6" s="14">
        <f>VLOOKUP($B6,Птица!$A:$I,2,FALSE)</f>
        <v>260</v>
      </c>
      <c r="D6" s="14">
        <f>VLOOKUP($B6,Птица!$A:$I,3,FALSE)</f>
        <v>14</v>
      </c>
      <c r="E6" s="14">
        <f>VLOOKUP($B6,Птица!$A:$I,4,FALSE)</f>
        <v>1.20000004768372</v>
      </c>
      <c r="F6" s="14">
        <f>VLOOKUP($B6,Птица!$A:$I,5,FALSE)</f>
        <v>0.69999998807907104</v>
      </c>
      <c r="G6" s="14">
        <f>VLOOKUP($B6,Птица!$A:$I,6,FALSE)</f>
        <v>0.30000001192092901</v>
      </c>
      <c r="H6" s="14">
        <f>VLOOKUP($B6,Птица!$A:$I,7,FALSE)</f>
        <v>0.7</v>
      </c>
      <c r="I6" s="14">
        <f>VLOOKUP($B6,Птица!$A:$I,8,FALSE)</f>
        <v>1</v>
      </c>
      <c r="J6" s="15">
        <f>VLOOKUP($B6,Птица!$A:$I,9,FALSE)</f>
        <v>0.2</v>
      </c>
    </row>
    <row r="7" spans="1:13" ht="15.75" thickBot="1" x14ac:dyDescent="0.3"/>
    <row r="8" spans="1:13" ht="15.75" thickBot="1" x14ac:dyDescent="0.3">
      <c r="A8" s="16">
        <f>SUM(A10:A21)</f>
        <v>1.0000000000000002</v>
      </c>
      <c r="B8" s="14" t="s">
        <v>175</v>
      </c>
      <c r="C8" s="17">
        <f t="shared" ref="C8:J8" si="0">C25/C6</f>
        <v>1.0382692307692307</v>
      </c>
      <c r="D8" s="17">
        <f t="shared" si="0"/>
        <v>1.1784285714285716</v>
      </c>
      <c r="E8" s="17">
        <f t="shared" si="0"/>
        <v>2.6340832286642608</v>
      </c>
      <c r="F8" s="17">
        <f t="shared" si="0"/>
        <v>1.1580000197206228</v>
      </c>
      <c r="G8" s="17">
        <f t="shared" si="0"/>
        <v>0.718999971429508</v>
      </c>
      <c r="H8" s="17">
        <f t="shared" si="0"/>
        <v>2.1888571428571431</v>
      </c>
      <c r="I8" s="17">
        <f t="shared" si="0"/>
        <v>0.20375000000000001</v>
      </c>
      <c r="J8" s="18">
        <f t="shared" si="0"/>
        <v>1.6720000000000002</v>
      </c>
    </row>
    <row r="9" spans="1:13" ht="15.75" thickBot="1" x14ac:dyDescent="0.3"/>
    <row r="10" spans="1:13" x14ac:dyDescent="0.25">
      <c r="A10" s="19">
        <v>0.22</v>
      </c>
      <c r="B10" s="20" t="s">
        <v>112</v>
      </c>
      <c r="C10" s="21">
        <f>VLOOKUP($B10,Корма!$A:$I,3,FALSE)*$A10</f>
        <v>64.900000000000006</v>
      </c>
      <c r="D10" s="21">
        <f>VLOOKUP($B10,Корма!$A:$I,4,FALSE)*$A10</f>
        <v>2.8380000000000001</v>
      </c>
      <c r="E10" s="21">
        <f>VLOOKUP($B10,Корма!$A:$I,5,FALSE)*$A10</f>
        <v>1.5400000000000002E-2</v>
      </c>
      <c r="F10" s="21">
        <f>VLOOKUP($B10,Корма!$A:$I,6,FALSE)*$A10</f>
        <v>9.4600000000000004E-2</v>
      </c>
      <c r="G10" s="21">
        <f>VLOOKUP($B10,Корма!$A:$I,7,FALSE)*$A10</f>
        <v>8.8000000000000005E-3</v>
      </c>
      <c r="H10" s="21">
        <f>VLOOKUP($B10,Корма!$A:$I,8,FALSE)*$A10</f>
        <v>0.374</v>
      </c>
      <c r="I10" s="21">
        <f>VLOOKUP($B10,Корма!$A:$I,9,FALSE)*$A10</f>
        <v>0</v>
      </c>
      <c r="J10" s="21">
        <f>VLOOKUP($B10,Корма!$A:$J,10,FALSE)*$A10</f>
        <v>2.2000000000000002E-2</v>
      </c>
      <c r="K10" s="22">
        <f>VLOOKUP($B10,Корма!$A:$J,2,FALSE)*$A10</f>
        <v>3.3</v>
      </c>
    </row>
    <row r="11" spans="1:13" x14ac:dyDescent="0.25">
      <c r="A11" s="23">
        <v>0.18</v>
      </c>
      <c r="B11" s="11" t="s">
        <v>139</v>
      </c>
      <c r="C11" s="12">
        <f>VLOOKUP($B11,Корма!$A:$I,3,FALSE)*$A11</f>
        <v>48.059999999999995</v>
      </c>
      <c r="D11" s="12">
        <f>VLOOKUP($B11,Корма!$A:$I,4,FALSE)*$A11</f>
        <v>1.9979999999999998</v>
      </c>
      <c r="E11" s="12">
        <f>VLOOKUP($B11,Корма!$A:$I,5,FALSE)*$A11</f>
        <v>3.5999999999999997E-2</v>
      </c>
      <c r="F11" s="12">
        <f>VLOOKUP($B11,Корма!$A:$I,6,FALSE)*$A11</f>
        <v>6.1200000000000004E-2</v>
      </c>
      <c r="G11" s="12">
        <f>VLOOKUP($B11,Корма!$A:$I,7,FALSE)*$A11</f>
        <v>7.1999999999999998E-3</v>
      </c>
      <c r="H11" s="12">
        <f>VLOOKUP($B11,Корма!$A:$I,8,FALSE)*$A11</f>
        <v>0</v>
      </c>
      <c r="I11" s="12">
        <f>VLOOKUP($B11,Корма!$A:$I,9,FALSE)*$A11</f>
        <v>0</v>
      </c>
      <c r="J11" s="12">
        <f>VLOOKUP($B11,Корма!$A:$J,10,FALSE)*$A11</f>
        <v>1.7999999999999999E-2</v>
      </c>
      <c r="K11" s="24">
        <f>VLOOKUP($B11,Корма!$A:$J,2,FALSE)*$A11</f>
        <v>2.6999999999999997</v>
      </c>
    </row>
    <row r="12" spans="1:13" x14ac:dyDescent="0.25">
      <c r="A12" s="23">
        <v>0.2</v>
      </c>
      <c r="B12" s="11" t="s">
        <v>106</v>
      </c>
      <c r="C12" s="12">
        <f>VLOOKUP($B12,Корма!$A:$I,3,FALSE)*$A12</f>
        <v>36.6</v>
      </c>
      <c r="D12" s="12">
        <f>VLOOKUP($B12,Корма!$A:$I,4,FALSE)*$A12</f>
        <v>2.68</v>
      </c>
      <c r="E12" s="12">
        <f>VLOOKUP($B12,Корма!$A:$I,5,FALSE)*$A12</f>
        <v>0.4</v>
      </c>
      <c r="F12" s="12">
        <f>VLOOKUP($B12,Корма!$A:$I,6,FALSE)*$A12</f>
        <v>0.13200000000000001</v>
      </c>
      <c r="G12" s="12">
        <f>VLOOKUP($B12,Корма!$A:$I,7,FALSE)*$A12</f>
        <v>8.0000000000000002E-3</v>
      </c>
      <c r="H12" s="12">
        <f>VLOOKUP($B12,Корма!$A:$I,8,FALSE)*$A12</f>
        <v>0</v>
      </c>
      <c r="I12" s="12">
        <f>VLOOKUP($B12,Корма!$A:$I,9,FALSE)*$A12</f>
        <v>0</v>
      </c>
      <c r="J12" s="12">
        <f>VLOOKUP($B12,Корма!$A:$J,10,FALSE)*$A12</f>
        <v>5.4000000000000003E-3</v>
      </c>
      <c r="K12" s="24">
        <f>VLOOKUP($B12,Корма!$A:$J,2,FALSE)*$A12</f>
        <v>2.4000000000000004</v>
      </c>
    </row>
    <row r="13" spans="1:13" x14ac:dyDescent="0.25">
      <c r="A13" s="23">
        <v>0.14000000000000001</v>
      </c>
      <c r="B13" s="11" t="s">
        <v>67</v>
      </c>
      <c r="C13" s="12">
        <f>VLOOKUP($B13,Корма!$A:$I,3,FALSE)*$A13</f>
        <v>46.2</v>
      </c>
      <c r="D13" s="12">
        <f>VLOOKUP($B13,Корма!$A:$I,4,FALSE)*$A13</f>
        <v>1.4420000000000002</v>
      </c>
      <c r="E13" s="12">
        <f>VLOOKUP($B13,Корма!$A:$I,5,FALSE)*$A13</f>
        <v>7.000000000000001E-3</v>
      </c>
      <c r="F13" s="12">
        <f>VLOOKUP($B13,Корма!$A:$I,6,FALSE)*$A13</f>
        <v>7.2800000000000004E-2</v>
      </c>
      <c r="G13" s="12">
        <f>VLOOKUP($B13,Корма!$A:$I,7,FALSE)*$A13</f>
        <v>4.2000000000000006E-3</v>
      </c>
      <c r="H13" s="12">
        <f>VLOOKUP($B13,Корма!$A:$I,8,FALSE)*$A13</f>
        <v>0.15820000000000001</v>
      </c>
      <c r="I13" s="12">
        <f>VLOOKUP($B13,Корма!$A:$I,9,FALSE)*$A13</f>
        <v>0</v>
      </c>
      <c r="J13" s="12">
        <f>VLOOKUP($B13,Корма!$A:$J,10,FALSE)*$A13</f>
        <v>1.4000000000000002E-2</v>
      </c>
      <c r="K13" s="24">
        <f>VLOOKUP($B13,Корма!$A:$J,2,FALSE)*$A13</f>
        <v>2.1</v>
      </c>
    </row>
    <row r="14" spans="1:13" x14ac:dyDescent="0.25">
      <c r="A14" s="23">
        <v>0.05</v>
      </c>
      <c r="B14" s="11" t="s">
        <v>135</v>
      </c>
      <c r="C14" s="12">
        <f>VLOOKUP($B14,Корма!$A:$I,3,FALSE)*$A14</f>
        <v>13.5</v>
      </c>
      <c r="D14" s="12">
        <f>VLOOKUP($B14,Корма!$A:$I,4,FALSE)*$A14</f>
        <v>2.145</v>
      </c>
      <c r="E14" s="12">
        <f>VLOOKUP($B14,Корма!$A:$I,5,FALSE)*$A14</f>
        <v>1.4999999999999999E-2</v>
      </c>
      <c r="F14" s="12">
        <f>VLOOKUP($B14,Корма!$A:$I,6,FALSE)*$A14</f>
        <v>0.05</v>
      </c>
      <c r="G14" s="12">
        <f>VLOOKUP($B14,Корма!$A:$I,7,FALSE)*$A14</f>
        <v>4.0000000000000001E-3</v>
      </c>
      <c r="H14" s="12">
        <f>VLOOKUP($B14,Корма!$A:$I,8,FALSE)*$A14</f>
        <v>0</v>
      </c>
      <c r="I14" s="12">
        <f>VLOOKUP($B14,Корма!$A:$I,9,FALSE)*$A14</f>
        <v>2.5000000000000001E-4</v>
      </c>
      <c r="J14" s="12">
        <f>VLOOKUP($B14,Корма!$A:$J,10,FALSE)*$A14</f>
        <v>1.4999999999999999E-2</v>
      </c>
      <c r="K14" s="24">
        <f>VLOOKUP($B14,Корма!$A:$J,2,FALSE)*$A14</f>
        <v>1</v>
      </c>
    </row>
    <row r="15" spans="1:13" x14ac:dyDescent="0.25">
      <c r="A15" s="23">
        <v>0.06</v>
      </c>
      <c r="B15" s="11" t="s">
        <v>114</v>
      </c>
      <c r="C15" s="12">
        <f>VLOOKUP($B15,Корма!$A:$I,3,FALSE)*$A15</f>
        <v>0</v>
      </c>
      <c r="D15" s="12">
        <f>VLOOKUP($B15,Корма!$A:$I,4,FALSE)*$A15</f>
        <v>0</v>
      </c>
      <c r="E15" s="12">
        <f>VLOOKUP($B15,Корма!$A:$I,5,FALSE)*$A15</f>
        <v>1.98</v>
      </c>
      <c r="F15" s="12">
        <f>VLOOKUP($B15,Корма!$A:$I,6,FALSE)*$A15</f>
        <v>0</v>
      </c>
      <c r="G15" s="12">
        <f>VLOOKUP($B15,Корма!$A:$I,7,FALSE)*$A15</f>
        <v>0</v>
      </c>
      <c r="H15" s="12">
        <f>VLOOKUP($B15,Корма!$A:$I,8,FALSE)*$A15</f>
        <v>0</v>
      </c>
      <c r="I15" s="12">
        <f>VLOOKUP($B15,Корма!$A:$I,9,FALSE)*$A15</f>
        <v>0</v>
      </c>
      <c r="J15" s="12">
        <f>VLOOKUP($B15,Корма!$A:$J,10,FALSE)*$A15</f>
        <v>0</v>
      </c>
      <c r="K15" s="24">
        <f>VLOOKUP($B15,Корма!$A:$J,2,FALSE)*$A15</f>
        <v>0.42</v>
      </c>
    </row>
    <row r="16" spans="1:13" x14ac:dyDescent="0.25">
      <c r="A16" s="23">
        <v>0.05</v>
      </c>
      <c r="B16" s="11" t="s">
        <v>90</v>
      </c>
      <c r="C16" s="12">
        <f>VLOOKUP($B16,Корма!$A:$I,3,FALSE)*$A16</f>
        <v>14.25</v>
      </c>
      <c r="D16" s="12">
        <f>VLOOKUP($B16,Корма!$A:$I,4,FALSE)*$A16</f>
        <v>3.5</v>
      </c>
      <c r="E16" s="12">
        <f>VLOOKUP($B16,Корма!$A:$I,5,FALSE)*$A16</f>
        <v>0.255</v>
      </c>
      <c r="F16" s="12">
        <f>VLOOKUP($B16,Корма!$A:$I,6,FALSE)*$A16</f>
        <v>0.16000000000000003</v>
      </c>
      <c r="G16" s="12">
        <f>VLOOKUP($B16,Корма!$A:$I,7,FALSE)*$A16</f>
        <v>0.10600000000000001</v>
      </c>
      <c r="H16" s="12">
        <f>VLOOKUP($B16,Корма!$A:$I,8,FALSE)*$A16</f>
        <v>0</v>
      </c>
      <c r="I16" s="12">
        <f>VLOOKUP($B16,Корма!$A:$I,9,FALSE)*$A16</f>
        <v>3.5000000000000005E-3</v>
      </c>
      <c r="J16" s="12">
        <f>VLOOKUP($B16,Корма!$A:$J,10,FALSE)*$A16</f>
        <v>3.4999999999999996E-2</v>
      </c>
      <c r="K16" s="24">
        <f>VLOOKUP($B16,Корма!$A:$J,2,FALSE)*$A16</f>
        <v>5</v>
      </c>
    </row>
    <row r="17" spans="1:11" x14ac:dyDescent="0.25">
      <c r="A17" s="23">
        <v>0.05</v>
      </c>
      <c r="B17" s="11" t="s">
        <v>84</v>
      </c>
      <c r="C17" s="12">
        <f>VLOOKUP($B17,Корма!$A:$I,3,FALSE)*$A17</f>
        <v>11.600000000000001</v>
      </c>
      <c r="D17" s="12">
        <f>VLOOKUP($B17,Корма!$A:$I,4,FALSE)*$A17</f>
        <v>1.895</v>
      </c>
      <c r="E17" s="12">
        <f>VLOOKUP($B17,Корма!$A:$I,5,FALSE)*$A17</f>
        <v>0.45250000000000007</v>
      </c>
      <c r="F17" s="12">
        <f>VLOOKUP($B17,Корма!$A:$I,6,FALSE)*$A17</f>
        <v>0.24</v>
      </c>
      <c r="G17" s="12">
        <f>VLOOKUP($B17,Корма!$A:$I,7,FALSE)*$A17</f>
        <v>7.7500000000000013E-2</v>
      </c>
      <c r="H17" s="12">
        <f>VLOOKUP($B17,Корма!$A:$I,8,FALSE)*$A17</f>
        <v>0</v>
      </c>
      <c r="I17" s="12">
        <f>VLOOKUP($B17,Корма!$A:$I,9,FALSE)*$A17</f>
        <v>0</v>
      </c>
      <c r="J17" s="12">
        <f>VLOOKUP($B17,Корма!$A:$J,10,FALSE)*$A17</f>
        <v>2.5000000000000001E-2</v>
      </c>
      <c r="K17" s="24">
        <f>VLOOKUP($B17,Корма!$A:$J,2,FALSE)*$A17</f>
        <v>2.0500000000000003</v>
      </c>
    </row>
    <row r="18" spans="1:11" x14ac:dyDescent="0.25">
      <c r="A18" s="23">
        <v>0</v>
      </c>
      <c r="B18" s="11" t="s">
        <v>176</v>
      </c>
      <c r="C18" s="12">
        <f>VLOOKUP($B18,Корма!$A:$I,3,FALSE)*$A18</f>
        <v>0</v>
      </c>
      <c r="D18" s="12">
        <f>VLOOKUP($B18,Корма!$A:$I,4,FALSE)*$A18</f>
        <v>0</v>
      </c>
      <c r="E18" s="12">
        <f>VLOOKUP($B18,Корма!$A:$I,5,FALSE)*$A18</f>
        <v>0</v>
      </c>
      <c r="F18" s="12">
        <f>VLOOKUP($B18,Корма!$A:$I,6,FALSE)*$A18</f>
        <v>0</v>
      </c>
      <c r="G18" s="12">
        <f>VLOOKUP($B18,Корма!$A:$I,7,FALSE)*$A18</f>
        <v>0</v>
      </c>
      <c r="H18" s="12">
        <f>VLOOKUP($B18,Корма!$A:$I,8,FALSE)*$A18</f>
        <v>0</v>
      </c>
      <c r="I18" s="12">
        <f>VLOOKUP($B18,Корма!$A:$I,9,FALSE)*$A18</f>
        <v>0</v>
      </c>
      <c r="J18" s="12">
        <f>VLOOKUP($B18,Корма!$A:$J,10,FALSE)*$A18</f>
        <v>0</v>
      </c>
      <c r="K18" s="24">
        <f>VLOOKUP($B18,Корма!$A:$J,2,FALSE)*$A18</f>
        <v>0</v>
      </c>
    </row>
    <row r="19" spans="1:11" x14ac:dyDescent="0.25">
      <c r="A19" s="23">
        <v>0.04</v>
      </c>
      <c r="B19" s="11" t="s">
        <v>50</v>
      </c>
      <c r="C19" s="12">
        <f>VLOOKUP($B19,Корма!$A:$I,3,FALSE)*$A19</f>
        <v>34.840000000000003</v>
      </c>
      <c r="D19" s="12">
        <f>VLOOKUP($B19,Корма!$A:$I,4,FALSE)*$A19</f>
        <v>0</v>
      </c>
      <c r="E19" s="12">
        <f>VLOOKUP($B19,Корма!$A:$I,5,FALSE)*$A19</f>
        <v>0</v>
      </c>
      <c r="F19" s="12">
        <f>VLOOKUP($B19,Корма!$A:$I,6,FALSE)*$A19</f>
        <v>0</v>
      </c>
      <c r="G19" s="12">
        <f>VLOOKUP($B19,Корма!$A:$I,7,FALSE)*$A19</f>
        <v>0</v>
      </c>
      <c r="H19" s="12">
        <f>VLOOKUP($B19,Корма!$A:$I,8,FALSE)*$A19</f>
        <v>0</v>
      </c>
      <c r="I19" s="12">
        <f>VLOOKUP($B19,Корма!$A:$I,9,FALSE)*$A19</f>
        <v>0</v>
      </c>
      <c r="J19" s="12">
        <f>VLOOKUP($B19,Корма!$A:$J,10,FALSE)*$A19</f>
        <v>0</v>
      </c>
      <c r="K19" s="24">
        <f>VLOOKUP($B19,Корма!$A:$J,2,FALSE)*$A19</f>
        <v>1.6</v>
      </c>
    </row>
    <row r="20" spans="1:11" x14ac:dyDescent="0.25">
      <c r="A20" s="23">
        <v>0.01</v>
      </c>
      <c r="B20" s="11" t="s">
        <v>148</v>
      </c>
      <c r="C20" s="12">
        <f>VLOOKUP($B20,Корма!$A:$I,3,FALSE)*$A20</f>
        <v>0</v>
      </c>
      <c r="D20" s="12">
        <f>VLOOKUP($B20,Корма!$A:$I,4,FALSE)*$A20</f>
        <v>0</v>
      </c>
      <c r="E20" s="12">
        <f>VLOOKUP($B20,Корма!$A:$I,5,FALSE)*$A20</f>
        <v>0</v>
      </c>
      <c r="F20" s="12">
        <f>VLOOKUP($B20,Корма!$A:$I,6,FALSE)*$A20</f>
        <v>0</v>
      </c>
      <c r="G20" s="12">
        <f>VLOOKUP($B20,Корма!$A:$I,7,FALSE)*$A20</f>
        <v>0</v>
      </c>
      <c r="H20" s="12">
        <f>VLOOKUP($B20,Корма!$A:$I,8,FALSE)*$A20</f>
        <v>1</v>
      </c>
      <c r="I20" s="12">
        <f>VLOOKUP($B20,Корма!$A:$I,9,FALSE)*$A20</f>
        <v>0.2</v>
      </c>
      <c r="J20" s="12">
        <f>VLOOKUP($B20,Корма!$A:$J,10,FALSE)*$A20</f>
        <v>0.2</v>
      </c>
      <c r="K20" s="24">
        <f>VLOOKUP($B20,Корма!$A:$J,2,FALSE)*$A20</f>
        <v>1.5</v>
      </c>
    </row>
    <row r="21" spans="1:11" x14ac:dyDescent="0.25">
      <c r="A21" s="23">
        <v>0</v>
      </c>
      <c r="B21" s="11" t="s">
        <v>49</v>
      </c>
      <c r="C21" s="12">
        <f>VLOOKUP($B21,Корма!$A:$I,3,FALSE)*$A21</f>
        <v>0</v>
      </c>
      <c r="D21" s="12">
        <f>VLOOKUP($B21,Корма!$A:$I,4,FALSE)*$A21</f>
        <v>0</v>
      </c>
      <c r="E21" s="12">
        <f>VLOOKUP($B21,Корма!$A:$I,5,FALSE)*$A21</f>
        <v>0</v>
      </c>
      <c r="F21" s="12">
        <f>VLOOKUP($B21,Корма!$A:$I,6,FALSE)*$A21</f>
        <v>0</v>
      </c>
      <c r="G21" s="12">
        <f>VLOOKUP($B21,Корма!$A:$I,7,FALSE)*$A21</f>
        <v>0</v>
      </c>
      <c r="H21" s="12">
        <f>VLOOKUP($B21,Корма!$A:$I,8,FALSE)*$A21</f>
        <v>0</v>
      </c>
      <c r="I21" s="12">
        <f>VLOOKUP($B21,Корма!$A:$I,9,FALSE)*$A21</f>
        <v>0</v>
      </c>
      <c r="J21" s="12">
        <f>VLOOKUP($B21,Корма!$A:$J,10,FALSE)*$A21</f>
        <v>0</v>
      </c>
      <c r="K21" s="24">
        <f>VLOOKUP($B21,Корма!$A:$J,2,FALSE)*$A21</f>
        <v>0</v>
      </c>
    </row>
    <row r="22" spans="1:11" x14ac:dyDescent="0.25">
      <c r="A22" s="23">
        <v>0</v>
      </c>
      <c r="B22" s="11" t="s">
        <v>49</v>
      </c>
      <c r="C22" s="12">
        <f>VLOOKUP($B22,Корма!$A:$I,3,FALSE)*$A22</f>
        <v>0</v>
      </c>
      <c r="D22" s="12">
        <f>VLOOKUP($B22,Корма!$A:$I,4,FALSE)*$A22</f>
        <v>0</v>
      </c>
      <c r="E22" s="12">
        <f>VLOOKUP($B22,Корма!$A:$I,5,FALSE)*$A22</f>
        <v>0</v>
      </c>
      <c r="F22" s="12">
        <f>VLOOKUP($B22,Корма!$A:$I,6,FALSE)*$A22</f>
        <v>0</v>
      </c>
      <c r="G22" s="12">
        <f>VLOOKUP($B22,Корма!$A:$I,7,FALSE)*$A22</f>
        <v>0</v>
      </c>
      <c r="H22" s="12">
        <f>VLOOKUP($B22,Корма!$A:$I,8,FALSE)*$A22</f>
        <v>0</v>
      </c>
      <c r="I22" s="12">
        <f>VLOOKUP($B22,Корма!$A:$I,9,FALSE)*$A22</f>
        <v>0</v>
      </c>
      <c r="J22" s="12">
        <f>VLOOKUP($B22,Корма!$A:$J,10,FALSE)*$A22</f>
        <v>0</v>
      </c>
      <c r="K22" s="24">
        <f>VLOOKUP($B22,Корма!$A:$J,2,FALSE)*$A22</f>
        <v>0</v>
      </c>
    </row>
    <row r="23" spans="1:11" ht="15.75" thickBot="1" x14ac:dyDescent="0.3">
      <c r="A23" s="25">
        <v>0</v>
      </c>
      <c r="B23" s="26" t="s">
        <v>49</v>
      </c>
      <c r="C23" s="27">
        <f>VLOOKUP($B23,Корма!$A:$I,3,FALSE)*$A23</f>
        <v>0</v>
      </c>
      <c r="D23" s="27">
        <f>VLOOKUP($B23,Корма!$A:$I,4,FALSE)*$A23</f>
        <v>0</v>
      </c>
      <c r="E23" s="27">
        <f>VLOOKUP($B23,Корма!$A:$I,5,FALSE)*$A23</f>
        <v>0</v>
      </c>
      <c r="F23" s="27">
        <f>VLOOKUP($B23,Корма!$A:$I,6,FALSE)*$A23</f>
        <v>0</v>
      </c>
      <c r="G23" s="27">
        <f>VLOOKUP($B23,Корма!$A:$I,7,FALSE)*$A23</f>
        <v>0</v>
      </c>
      <c r="H23" s="27">
        <f>VLOOKUP($B23,Корма!$A:$I,8,FALSE)*$A23</f>
        <v>0</v>
      </c>
      <c r="I23" s="27">
        <f>VLOOKUP($B23,Корма!$A:$I,9,FALSE)*$A23</f>
        <v>0</v>
      </c>
      <c r="J23" s="27">
        <f>VLOOKUP($B23,Корма!$A:$J,10,FALSE)*$A23</f>
        <v>0</v>
      </c>
      <c r="K23" s="28">
        <f>VLOOKUP($B23,Корма!$A:$J,2,FALSE)*$A23</f>
        <v>0</v>
      </c>
    </row>
    <row r="24" spans="1:11" ht="15.75" thickBot="1" x14ac:dyDescent="0.3">
      <c r="A24" s="10"/>
      <c r="C24" s="8"/>
      <c r="D24" s="8"/>
      <c r="E24" s="8"/>
      <c r="F24" s="8"/>
      <c r="G24" s="8"/>
      <c r="H24" s="8"/>
      <c r="I24" s="8"/>
      <c r="J24" s="8"/>
      <c r="K24" s="8"/>
    </row>
    <row r="25" spans="1:11" ht="15.75" thickBot="1" x14ac:dyDescent="0.3">
      <c r="B25" s="7" t="s">
        <v>180</v>
      </c>
      <c r="C25" s="29">
        <f>SUM(C10:C23)</f>
        <v>269.95</v>
      </c>
      <c r="D25" s="30">
        <f t="shared" ref="D25:J25" si="1">SUM(D10:D23)</f>
        <v>16.498000000000001</v>
      </c>
      <c r="E25" s="30">
        <f t="shared" si="1"/>
        <v>3.1609000000000003</v>
      </c>
      <c r="F25" s="30">
        <f t="shared" si="1"/>
        <v>0.81059999999999999</v>
      </c>
      <c r="G25" s="30">
        <f t="shared" si="1"/>
        <v>0.21570000000000003</v>
      </c>
      <c r="H25" s="30">
        <f t="shared" si="1"/>
        <v>1.5322</v>
      </c>
      <c r="I25" s="30">
        <f t="shared" si="1"/>
        <v>0.20375000000000001</v>
      </c>
      <c r="J25" s="30">
        <f t="shared" si="1"/>
        <v>0.33440000000000003</v>
      </c>
      <c r="K25" s="31">
        <f>SUM(K10:K23)</f>
        <v>22.070000000000004</v>
      </c>
    </row>
  </sheetData>
  <dataConsolidate link="1"/>
  <mergeCells count="1">
    <mergeCell ref="C2:J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Птица!$A:$A</xm:f>
          </x14:formula1>
          <xm:sqref>B6:B7</xm:sqref>
        </x14:dataValidation>
        <x14:dataValidation type="list" allowBlank="1" showInputMessage="1" showErrorMessage="1" xr:uid="{00000000-0002-0000-0200-000001000000}">
          <x14:formula1>
            <xm:f>Корма!$A:$A</xm:f>
          </x14:formula1>
          <xm:sqref>B10:B24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6"/>
  <sheetViews>
    <sheetView tabSelected="1" topLeftCell="A4" zoomScale="150" zoomScaleNormal="150" workbookViewId="0">
      <selection activeCell="F17" sqref="F17"/>
    </sheetView>
  </sheetViews>
  <sheetFormatPr defaultRowHeight="15" x14ac:dyDescent="0.25"/>
  <cols>
    <col min="1" max="1" width="9.140625" style="9"/>
    <col min="2" max="2" width="25.85546875" customWidth="1"/>
    <col min="3" max="3" width="10.28515625" customWidth="1"/>
    <col min="4" max="10" width="9.5703125" customWidth="1"/>
  </cols>
  <sheetData>
    <row r="2" spans="1:13" x14ac:dyDescent="0.25">
      <c r="C2" s="35" t="s">
        <v>162</v>
      </c>
      <c r="D2" s="35"/>
      <c r="E2" s="35"/>
      <c r="F2" s="35"/>
      <c r="G2" s="35"/>
      <c r="H2" s="35"/>
      <c r="I2" s="35"/>
      <c r="J2" s="35"/>
    </row>
    <row r="3" spans="1:13" ht="30" x14ac:dyDescent="0.25">
      <c r="C3" s="4" t="str">
        <f>Птица!B2</f>
        <v>Объемная энергия</v>
      </c>
      <c r="D3" s="4" t="str">
        <f>Птица!C2</f>
        <v>Протеин / белок</v>
      </c>
      <c r="E3" s="4" t="str">
        <f>Птица!D2</f>
        <v>Кальцый</v>
      </c>
      <c r="F3" s="4" t="str">
        <f>Птица!E2</f>
        <v>Фосфор</v>
      </c>
      <c r="G3" s="4" t="str">
        <f>Птица!F2</f>
        <v>Натрий</v>
      </c>
      <c r="H3" s="4" t="str">
        <f>Птица!G2</f>
        <v>Витамин A</v>
      </c>
      <c r="I3" s="4" t="str">
        <f>Птица!H2</f>
        <v>ВитаминD3</v>
      </c>
      <c r="J3" s="4" t="str">
        <f>Птица!I2</f>
        <v>ВитаминB2</v>
      </c>
      <c r="K3" s="4" t="s">
        <v>178</v>
      </c>
      <c r="L3" s="1"/>
      <c r="M3" s="6"/>
    </row>
    <row r="4" spans="1:13" x14ac:dyDescent="0.25">
      <c r="C4" s="4" t="str">
        <f>Птица!B3</f>
        <v>ккал</v>
      </c>
      <c r="D4" s="4" t="str">
        <f>Птица!C3</f>
        <v>гр</v>
      </c>
      <c r="E4" s="4" t="str">
        <f>Птица!D3</f>
        <v>гр</v>
      </c>
      <c r="F4" s="4" t="str">
        <f>Птица!E3</f>
        <v>гр</v>
      </c>
      <c r="G4" s="4" t="str">
        <f>Птица!F3</f>
        <v>гр</v>
      </c>
      <c r="H4" s="4" t="str">
        <f>Птица!G3</f>
        <v>тыс МЕ</v>
      </c>
      <c r="I4" s="4" t="str">
        <f>Птица!H3</f>
        <v>тыс МЕ</v>
      </c>
      <c r="J4" s="4" t="str">
        <f>Птица!I3</f>
        <v>мГр</v>
      </c>
      <c r="K4" s="4" t="s">
        <v>179</v>
      </c>
      <c r="L4" s="1"/>
    </row>
    <row r="5" spans="1:13" ht="15.75" thickBot="1" x14ac:dyDescent="0.3"/>
    <row r="6" spans="1:13" ht="15.75" thickBot="1" x14ac:dyDescent="0.3">
      <c r="B6" s="13" t="s">
        <v>4</v>
      </c>
      <c r="C6" s="14">
        <f>VLOOKUP($B6,Птица!$A:$I,2,FALSE)</f>
        <v>260</v>
      </c>
      <c r="D6" s="14">
        <f>VLOOKUP($B6,Птица!$A:$I,3,FALSE)</f>
        <v>16</v>
      </c>
      <c r="E6" s="14">
        <f>VLOOKUP($B6,Птица!$A:$I,4,FALSE)</f>
        <v>3.5999999046325701</v>
      </c>
      <c r="F6" s="14">
        <f>VLOOKUP($B6,Птица!$A:$I,5,FALSE)</f>
        <v>0.69999998807907104</v>
      </c>
      <c r="G6" s="14">
        <f>VLOOKUP($B6,Птица!$A:$I,6,FALSE)</f>
        <v>0.20000000298023199</v>
      </c>
      <c r="H6" s="14">
        <f>VLOOKUP($B6,Птица!$A:$I,7,FALSE)</f>
        <v>0.7</v>
      </c>
      <c r="I6" s="14">
        <f>VLOOKUP($B6,Птица!$A:$I,8,FALSE)</f>
        <v>0.15</v>
      </c>
      <c r="J6" s="15">
        <f>VLOOKUP($B6,Птица!$A:$I,9,FALSE)</f>
        <v>0.3</v>
      </c>
    </row>
    <row r="7" spans="1:13" ht="15.75" thickBot="1" x14ac:dyDescent="0.3"/>
    <row r="8" spans="1:13" ht="15.75" thickBot="1" x14ac:dyDescent="0.3">
      <c r="A8" s="16">
        <f>SUM(A10:A21)</f>
        <v>0.99999999999999989</v>
      </c>
      <c r="B8" s="14" t="s">
        <v>175</v>
      </c>
      <c r="C8" s="17">
        <f t="shared" ref="C8:J8" si="0">C23/C6</f>
        <v>1.0367692307692309</v>
      </c>
      <c r="D8" s="17">
        <f t="shared" si="0"/>
        <v>0.99787500000000007</v>
      </c>
      <c r="E8" s="17">
        <f t="shared" si="0"/>
        <v>0.95344446970209695</v>
      </c>
      <c r="F8" s="17">
        <f t="shared" si="0"/>
        <v>0.70542858344194859</v>
      </c>
      <c r="G8" s="17">
        <f t="shared" si="0"/>
        <v>0.21499999679625065</v>
      </c>
      <c r="H8" s="17">
        <f t="shared" si="0"/>
        <v>1.8757142857142861</v>
      </c>
      <c r="I8" s="17">
        <f t="shared" si="0"/>
        <v>6.6666666666666671E-3</v>
      </c>
      <c r="J8" s="32">
        <f t="shared" si="0"/>
        <v>0.43333333333333335</v>
      </c>
      <c r="K8" s="33">
        <f>K23</f>
        <v>14.399999999999999</v>
      </c>
    </row>
    <row r="9" spans="1:13" ht="15.75" thickBot="1" x14ac:dyDescent="0.3"/>
    <row r="10" spans="1:13" x14ac:dyDescent="0.25">
      <c r="A10" s="19">
        <v>0.22</v>
      </c>
      <c r="B10" s="20" t="s">
        <v>112</v>
      </c>
      <c r="C10" s="21">
        <f>VLOOKUP($B10,Корма!$A:$I,3,FALSE)*$A10</f>
        <v>64.900000000000006</v>
      </c>
      <c r="D10" s="21">
        <f>VLOOKUP($B10,Корма!$A:$I,4,FALSE)*$A10</f>
        <v>2.8380000000000001</v>
      </c>
      <c r="E10" s="21">
        <f>VLOOKUP($B10,Корма!$A:$I,5,FALSE)*$A10</f>
        <v>1.5400000000000002E-2</v>
      </c>
      <c r="F10" s="21">
        <f>VLOOKUP($B10,Корма!$A:$I,6,FALSE)*$A10</f>
        <v>9.4600000000000004E-2</v>
      </c>
      <c r="G10" s="21">
        <f>VLOOKUP($B10,Корма!$A:$I,7,FALSE)*$A10</f>
        <v>8.8000000000000005E-3</v>
      </c>
      <c r="H10" s="21">
        <f>VLOOKUP($B10,Корма!$A:$I,8,FALSE)*$A10</f>
        <v>0.374</v>
      </c>
      <c r="I10" s="21">
        <f>VLOOKUP($B10,Корма!$A:$I,9,FALSE)*$A10</f>
        <v>0</v>
      </c>
      <c r="J10" s="21">
        <f>VLOOKUP($B10,Корма!$A:$J,10,FALSE)*$A10</f>
        <v>2.2000000000000002E-2</v>
      </c>
      <c r="K10" s="22">
        <f>VLOOKUP($B10,Корма!$A:$J,2,FALSE)*$A10</f>
        <v>3.3</v>
      </c>
    </row>
    <row r="11" spans="1:13" x14ac:dyDescent="0.25">
      <c r="A11" s="23">
        <v>0.18</v>
      </c>
      <c r="B11" s="11" t="s">
        <v>139</v>
      </c>
      <c r="C11" s="12">
        <f>VLOOKUP($B11,Корма!$A:$I,3,FALSE)*$A11</f>
        <v>48.059999999999995</v>
      </c>
      <c r="D11" s="12">
        <f>VLOOKUP($B11,Корма!$A:$I,4,FALSE)*$A11</f>
        <v>1.9979999999999998</v>
      </c>
      <c r="E11" s="12">
        <f>VLOOKUP($B11,Корма!$A:$I,5,FALSE)*$A11</f>
        <v>3.5999999999999997E-2</v>
      </c>
      <c r="F11" s="12">
        <f>VLOOKUP($B11,Корма!$A:$I,6,FALSE)*$A11</f>
        <v>6.1200000000000004E-2</v>
      </c>
      <c r="G11" s="12">
        <f>VLOOKUP($B11,Корма!$A:$I,7,FALSE)*$A11</f>
        <v>7.1999999999999998E-3</v>
      </c>
      <c r="H11" s="12">
        <f>VLOOKUP($B11,Корма!$A:$I,8,FALSE)*$A11</f>
        <v>0</v>
      </c>
      <c r="I11" s="12">
        <f>VLOOKUP($B11,Корма!$A:$I,9,FALSE)*$A11</f>
        <v>0</v>
      </c>
      <c r="J11" s="12">
        <f>VLOOKUP($B11,Корма!$A:$J,10,FALSE)*$A11</f>
        <v>1.7999999999999999E-2</v>
      </c>
      <c r="K11" s="24">
        <f>VLOOKUP($B11,Корма!$A:$J,2,FALSE)*$A11</f>
        <v>2.6999999999999997</v>
      </c>
    </row>
    <row r="12" spans="1:13" x14ac:dyDescent="0.25">
      <c r="A12" s="23">
        <v>0.3</v>
      </c>
      <c r="B12" s="11" t="s">
        <v>67</v>
      </c>
      <c r="C12" s="12">
        <f>VLOOKUP($B12,Корма!$A:$I,3,FALSE)*$A12</f>
        <v>99</v>
      </c>
      <c r="D12" s="12">
        <f>VLOOKUP($B12,Корма!$A:$I,4,FALSE)*$A12</f>
        <v>3.0900000000000003</v>
      </c>
      <c r="E12" s="12">
        <f>VLOOKUP($B12,Корма!$A:$I,5,FALSE)*$A12</f>
        <v>1.4999999999999999E-2</v>
      </c>
      <c r="F12" s="12">
        <f>VLOOKUP($B12,Корма!$A:$I,6,FALSE)*$A12</f>
        <v>0.156</v>
      </c>
      <c r="G12" s="12">
        <f>VLOOKUP($B12,Корма!$A:$I,7,FALSE)*$A12</f>
        <v>8.9999999999999993E-3</v>
      </c>
      <c r="H12" s="12">
        <f>VLOOKUP($B12,Корма!$A:$I,8,FALSE)*$A12</f>
        <v>0.33899999999999997</v>
      </c>
      <c r="I12" s="12">
        <f>VLOOKUP($B12,Корма!$A:$I,9,FALSE)*$A12</f>
        <v>0</v>
      </c>
      <c r="J12" s="12">
        <f>VLOOKUP($B12,Корма!$A:$J,10,FALSE)*$A12</f>
        <v>0.03</v>
      </c>
      <c r="K12" s="24">
        <f>VLOOKUP($B12,Корма!$A:$J,2,FALSE)*$A12</f>
        <v>4.5</v>
      </c>
    </row>
    <row r="13" spans="1:13" x14ac:dyDescent="0.25">
      <c r="A13" s="23">
        <v>0</v>
      </c>
      <c r="B13" s="11" t="s">
        <v>105</v>
      </c>
      <c r="C13" s="12">
        <f>VLOOKUP($B13,Корма!$A:$I,3,FALSE)*$A13</f>
        <v>0</v>
      </c>
      <c r="D13" s="12">
        <f>VLOOKUP($B13,Корма!$A:$I,4,FALSE)*$A13</f>
        <v>0</v>
      </c>
      <c r="E13" s="12">
        <f>VLOOKUP($B13,Корма!$A:$I,5,FALSE)*$A13</f>
        <v>0</v>
      </c>
      <c r="F13" s="12">
        <f>VLOOKUP($B13,Корма!$A:$I,6,FALSE)*$A13</f>
        <v>0</v>
      </c>
      <c r="G13" s="12">
        <f>VLOOKUP($B13,Корма!$A:$I,7,FALSE)*$A13</f>
        <v>0</v>
      </c>
      <c r="H13" s="12">
        <f>VLOOKUP($B13,Корма!$A:$I,8,FALSE)*$A13</f>
        <v>0</v>
      </c>
      <c r="I13" s="12">
        <f>VLOOKUP($B13,Корма!$A:$I,9,FALSE)*$A13</f>
        <v>0</v>
      </c>
      <c r="J13" s="12">
        <f>VLOOKUP($B13,Корма!$A:$J,10,FALSE)*$A13</f>
        <v>0</v>
      </c>
      <c r="K13" s="24">
        <f>VLOOKUP($B13,Корма!$A:$J,2,FALSE)*$A13</f>
        <v>0</v>
      </c>
    </row>
    <row r="14" spans="1:13" x14ac:dyDescent="0.25">
      <c r="A14" s="23">
        <v>0.2</v>
      </c>
      <c r="B14" s="11" t="s">
        <v>56</v>
      </c>
      <c r="C14" s="12">
        <f>VLOOKUP($B14,Корма!$A:$I,3,FALSE)*$A14</f>
        <v>57.6</v>
      </c>
      <c r="D14" s="12">
        <f>VLOOKUP($B14,Корма!$A:$I,4,FALSE)*$A14</f>
        <v>8.0400000000000009</v>
      </c>
      <c r="E14" s="12">
        <f>VLOOKUP($B14,Корма!$A:$I,5,FALSE)*$A14</f>
        <v>6.6000000000000003E-2</v>
      </c>
      <c r="F14" s="12">
        <f>VLOOKUP($B14,Корма!$A:$I,6,FALSE)*$A14</f>
        <v>0.18200000000000002</v>
      </c>
      <c r="G14" s="12">
        <f>VLOOKUP($B14,Корма!$A:$I,7,FALSE)*$A14</f>
        <v>1.7999999999999999E-2</v>
      </c>
      <c r="H14" s="12">
        <f>VLOOKUP($B14,Корма!$A:$I,8,FALSE)*$A14</f>
        <v>0.60000000000000009</v>
      </c>
      <c r="I14" s="12">
        <f>VLOOKUP($B14,Корма!$A:$I,9,FALSE)*$A14</f>
        <v>1E-3</v>
      </c>
      <c r="J14" s="12">
        <f>VLOOKUP($B14,Корма!$A:$J,10,FALSE)*$A14</f>
        <v>0.06</v>
      </c>
      <c r="K14" s="24">
        <f>VLOOKUP($B14,Корма!$A:$J,2,FALSE)*$A14</f>
        <v>3.2</v>
      </c>
    </row>
    <row r="15" spans="1:13" x14ac:dyDescent="0.25">
      <c r="A15" s="23">
        <v>0</v>
      </c>
      <c r="B15" s="11" t="s">
        <v>106</v>
      </c>
      <c r="C15" s="12">
        <f>VLOOKUP($B15,Корма!$A:$I,3,FALSE)*$A15</f>
        <v>0</v>
      </c>
      <c r="D15" s="12">
        <f>VLOOKUP($B15,Корма!$A:$I,4,FALSE)*$A15</f>
        <v>0</v>
      </c>
      <c r="E15" s="12">
        <f>VLOOKUP($B15,Корма!$A:$I,5,FALSE)*$A15</f>
        <v>0</v>
      </c>
      <c r="F15" s="12">
        <f>VLOOKUP($B15,Корма!$A:$I,6,FALSE)*$A15</f>
        <v>0</v>
      </c>
      <c r="G15" s="12">
        <f>VLOOKUP($B15,Корма!$A:$I,7,FALSE)*$A15</f>
        <v>0</v>
      </c>
      <c r="H15" s="12">
        <f>VLOOKUP($B15,Корма!$A:$I,8,FALSE)*$A15</f>
        <v>0</v>
      </c>
      <c r="I15" s="12">
        <f>VLOOKUP($B15,Корма!$A:$I,9,FALSE)*$A15</f>
        <v>0</v>
      </c>
      <c r="J15" s="12">
        <f>VLOOKUP($B15,Корма!$A:$J,10,FALSE)*$A15</f>
        <v>0</v>
      </c>
      <c r="K15" s="24">
        <f>VLOOKUP($B15,Корма!$A:$J,2,FALSE)*$A15</f>
        <v>0</v>
      </c>
    </row>
    <row r="16" spans="1:13" x14ac:dyDescent="0.25">
      <c r="A16" s="23">
        <v>0</v>
      </c>
      <c r="B16" s="11" t="s">
        <v>63</v>
      </c>
      <c r="C16" s="12">
        <f>VLOOKUP($B16,Корма!$A:$I,3,FALSE)*$A16</f>
        <v>0</v>
      </c>
      <c r="D16" s="12">
        <f>VLOOKUP($B16,Корма!$A:$I,4,FALSE)*$A16</f>
        <v>0</v>
      </c>
      <c r="E16" s="12">
        <f>VLOOKUP($B16,Корма!$A:$I,5,FALSE)*$A16</f>
        <v>0</v>
      </c>
      <c r="F16" s="12">
        <f>VLOOKUP($B16,Корма!$A:$I,6,FALSE)*$A16</f>
        <v>0</v>
      </c>
      <c r="G16" s="12">
        <f>VLOOKUP($B16,Корма!$A:$I,7,FALSE)*$A16</f>
        <v>0</v>
      </c>
      <c r="H16" s="12">
        <f>VLOOKUP($B16,Корма!$A:$I,8,FALSE)*$A16</f>
        <v>0</v>
      </c>
      <c r="I16" s="12">
        <f>VLOOKUP($B16,Корма!$A:$I,9,FALSE)*$A16</f>
        <v>0</v>
      </c>
      <c r="J16" s="12">
        <f>VLOOKUP($B16,Корма!$A:$J,10,FALSE)*$A16</f>
        <v>0</v>
      </c>
      <c r="K16" s="24">
        <f>VLOOKUP($B16,Корма!$A:$J,2,FALSE)*$A16</f>
        <v>0</v>
      </c>
    </row>
    <row r="17" spans="1:11" x14ac:dyDescent="0.25">
      <c r="A17" s="23">
        <v>0</v>
      </c>
      <c r="B17" s="11" t="s">
        <v>44</v>
      </c>
      <c r="C17" s="12">
        <f>VLOOKUP($B17,Корма!$A:$I,3,FALSE)*$A17</f>
        <v>0</v>
      </c>
      <c r="D17" s="12">
        <f>VLOOKUP($B17,Корма!$A:$I,4,FALSE)*$A17</f>
        <v>0</v>
      </c>
      <c r="E17" s="12">
        <f>VLOOKUP($B17,Корма!$A:$I,5,FALSE)*$A17</f>
        <v>0</v>
      </c>
      <c r="F17" s="12">
        <f>VLOOKUP($B17,Корма!$A:$I,6,FALSE)*$A17</f>
        <v>0</v>
      </c>
      <c r="G17" s="12">
        <f>VLOOKUP($B17,Корма!$A:$I,7,FALSE)*$A17</f>
        <v>0</v>
      </c>
      <c r="H17" s="12">
        <f>VLOOKUP($B17,Корма!$A:$I,8,FALSE)*$A17</f>
        <v>0</v>
      </c>
      <c r="I17" s="12">
        <f>VLOOKUP($B17,Корма!$A:$I,9,FALSE)*$A17</f>
        <v>0</v>
      </c>
      <c r="J17" s="12">
        <f>VLOOKUP($B17,Корма!$A:$J,10,FALSE)*$A17</f>
        <v>0</v>
      </c>
      <c r="K17" s="24">
        <f>VLOOKUP($B17,Корма!$A:$J,2,FALSE)*$A17</f>
        <v>0</v>
      </c>
    </row>
    <row r="18" spans="1:11" x14ac:dyDescent="0.25">
      <c r="A18" s="23">
        <v>0</v>
      </c>
      <c r="B18" s="11" t="s">
        <v>85</v>
      </c>
      <c r="C18" s="12">
        <f>VLOOKUP($B18,Корма!$A:$I,3,FALSE)*$A18</f>
        <v>0</v>
      </c>
      <c r="D18" s="12">
        <f>VLOOKUP($B18,Корма!$A:$I,4,FALSE)*$A18</f>
        <v>0</v>
      </c>
      <c r="E18" s="12">
        <f>VLOOKUP($B18,Корма!$A:$I,5,FALSE)*$A18</f>
        <v>0</v>
      </c>
      <c r="F18" s="12">
        <f>VLOOKUP($B18,Корма!$A:$I,6,FALSE)*$A18</f>
        <v>0</v>
      </c>
      <c r="G18" s="12">
        <f>VLOOKUP($B18,Корма!$A:$I,7,FALSE)*$A18</f>
        <v>0</v>
      </c>
      <c r="H18" s="12">
        <f>VLOOKUP($B18,Корма!$A:$I,8,FALSE)*$A18</f>
        <v>0</v>
      </c>
      <c r="I18" s="12">
        <f>VLOOKUP($B18,Корма!$A:$I,9,FALSE)*$A18</f>
        <v>0</v>
      </c>
      <c r="J18" s="12">
        <f>VLOOKUP($B18,Корма!$A:$J,10,FALSE)*$A18</f>
        <v>0</v>
      </c>
      <c r="K18" s="24">
        <f>VLOOKUP($B18,Корма!$A:$J,2,FALSE)*$A18</f>
        <v>0</v>
      </c>
    </row>
    <row r="19" spans="1:11" x14ac:dyDescent="0.25">
      <c r="A19" s="23">
        <v>0.1</v>
      </c>
      <c r="B19" s="11" t="s">
        <v>114</v>
      </c>
      <c r="C19" s="12">
        <f>VLOOKUP($B19,Корма!$A:$I,3,FALSE)*$A19</f>
        <v>0</v>
      </c>
      <c r="D19" s="12">
        <f>VLOOKUP($B19,Корма!$A:$I,4,FALSE)*$A19</f>
        <v>0</v>
      </c>
      <c r="E19" s="12">
        <f>VLOOKUP($B19,Корма!$A:$I,5,FALSE)*$A19</f>
        <v>3.3000000000000003</v>
      </c>
      <c r="F19" s="12">
        <f>VLOOKUP($B19,Корма!$A:$I,6,FALSE)*$A19</f>
        <v>0</v>
      </c>
      <c r="G19" s="12">
        <f>VLOOKUP($B19,Корма!$A:$I,7,FALSE)*$A19</f>
        <v>0</v>
      </c>
      <c r="H19" s="12">
        <f>VLOOKUP($B19,Корма!$A:$I,8,FALSE)*$A19</f>
        <v>0</v>
      </c>
      <c r="I19" s="12">
        <f>VLOOKUP($B19,Корма!$A:$I,9,FALSE)*$A19</f>
        <v>0</v>
      </c>
      <c r="J19" s="12">
        <f>VLOOKUP($B19,Корма!$A:$J,10,FALSE)*$A19</f>
        <v>0</v>
      </c>
      <c r="K19" s="24">
        <f>VLOOKUP($B19,Корма!$A:$J,2,FALSE)*$A19</f>
        <v>0.70000000000000007</v>
      </c>
    </row>
    <row r="20" spans="1:11" x14ac:dyDescent="0.25">
      <c r="A20" s="23">
        <v>0</v>
      </c>
      <c r="B20" s="11" t="s">
        <v>89</v>
      </c>
      <c r="C20" s="12">
        <f>VLOOKUP($B20,Корма!$A:$I,3,FALSE)*$A20</f>
        <v>0</v>
      </c>
      <c r="D20" s="12">
        <f>VLOOKUP($B20,Корма!$A:$I,4,FALSE)*$A20</f>
        <v>0</v>
      </c>
      <c r="E20" s="12">
        <f>VLOOKUP($B20,Корма!$A:$I,5,FALSE)*$A20</f>
        <v>0</v>
      </c>
      <c r="F20" s="12">
        <f>VLOOKUP($B20,Корма!$A:$I,6,FALSE)*$A20</f>
        <v>0</v>
      </c>
      <c r="G20" s="12">
        <f>VLOOKUP($B20,Корма!$A:$I,7,FALSE)*$A20</f>
        <v>0</v>
      </c>
      <c r="H20" s="12">
        <f>VLOOKUP($B20,Корма!$A:$I,8,FALSE)*$A20</f>
        <v>0</v>
      </c>
      <c r="I20" s="12">
        <f>VLOOKUP($B20,Корма!$A:$I,9,FALSE)*$A20</f>
        <v>0</v>
      </c>
      <c r="J20" s="12">
        <f>VLOOKUP($B20,Корма!$A:$J,10,FALSE)*$A20</f>
        <v>0</v>
      </c>
      <c r="K20" s="24">
        <f>VLOOKUP($B20,Корма!$A:$J,2,FALSE)*$A20</f>
        <v>0</v>
      </c>
    </row>
    <row r="21" spans="1:11" x14ac:dyDescent="0.25">
      <c r="A21" s="23">
        <v>0</v>
      </c>
      <c r="B21" s="11" t="s">
        <v>176</v>
      </c>
      <c r="C21" s="12">
        <f>VLOOKUP($B21,Корма!$A:$I,3,FALSE)*$A21</f>
        <v>0</v>
      </c>
      <c r="D21" s="12">
        <f>VLOOKUP($B21,Корма!$A:$I,4,FALSE)*$A21</f>
        <v>0</v>
      </c>
      <c r="E21" s="12">
        <f>VLOOKUP($B21,Корма!$A:$I,5,FALSE)*$A21</f>
        <v>0</v>
      </c>
      <c r="F21" s="12">
        <f>VLOOKUP($B21,Корма!$A:$I,6,FALSE)*$A21</f>
        <v>0</v>
      </c>
      <c r="G21" s="12">
        <f>VLOOKUP($B21,Корма!$A:$I,7,FALSE)*$A21</f>
        <v>0</v>
      </c>
      <c r="H21" s="12">
        <f>VLOOKUP($B21,Корма!$A:$I,8,FALSE)*$A21</f>
        <v>0</v>
      </c>
      <c r="I21" s="12">
        <f>VLOOKUP($B21,Корма!$A:$I,9,FALSE)*$A21</f>
        <v>0</v>
      </c>
      <c r="J21" s="12">
        <f>VLOOKUP($B21,Корма!$A:$J,10,FALSE)*$A21</f>
        <v>0</v>
      </c>
      <c r="K21" s="24">
        <f>VLOOKUP($B21,Корма!$A:$J,2,FALSE)*$A21</f>
        <v>0</v>
      </c>
    </row>
    <row r="22" spans="1:11" ht="15.75" thickBot="1" x14ac:dyDescent="0.3">
      <c r="A22" s="10"/>
      <c r="C22" s="8"/>
      <c r="D22" s="8"/>
      <c r="E22" s="8"/>
      <c r="F22" s="8"/>
      <c r="G22" s="8"/>
      <c r="H22" s="8"/>
      <c r="I22" s="8"/>
      <c r="J22" s="8"/>
      <c r="K22" s="8"/>
    </row>
    <row r="23" spans="1:11" ht="15.75" thickBot="1" x14ac:dyDescent="0.3">
      <c r="B23" s="7" t="s">
        <v>180</v>
      </c>
      <c r="C23" s="29">
        <f t="shared" ref="C23:K23" si="1">SUM(C10:C21)</f>
        <v>269.56</v>
      </c>
      <c r="D23" s="30">
        <f t="shared" si="1"/>
        <v>15.966000000000001</v>
      </c>
      <c r="E23" s="30">
        <f t="shared" si="1"/>
        <v>3.4324000000000003</v>
      </c>
      <c r="F23" s="30">
        <f t="shared" si="1"/>
        <v>0.49380000000000002</v>
      </c>
      <c r="G23" s="30">
        <f t="shared" si="1"/>
        <v>4.2999999999999997E-2</v>
      </c>
      <c r="H23" s="30">
        <f t="shared" si="1"/>
        <v>1.3130000000000002</v>
      </c>
      <c r="I23" s="30">
        <f t="shared" si="1"/>
        <v>1E-3</v>
      </c>
      <c r="J23" s="30">
        <f t="shared" si="1"/>
        <v>0.13</v>
      </c>
      <c r="K23" s="31">
        <f t="shared" si="1"/>
        <v>14.399999999999999</v>
      </c>
    </row>
    <row r="26" spans="1:11" x14ac:dyDescent="0.25">
      <c r="C26" s="23">
        <v>5.0000000000000001E-3</v>
      </c>
    </row>
  </sheetData>
  <mergeCells count="1">
    <mergeCell ref="C2:J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Птица!$A:$A</xm:f>
          </x14:formula1>
          <xm:sqref>B6:B7</xm:sqref>
        </x14:dataValidation>
        <x14:dataValidation type="list" allowBlank="1" showInputMessage="1" showErrorMessage="1" xr:uid="{00000000-0002-0000-0300-000000000000}">
          <x14:formula1>
            <xm:f>Корма!$A:$A</xm:f>
          </x14:formula1>
          <xm:sqref>B10:B22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9ECA-65E1-48DE-80C3-20FDFF5AA752}">
  <dimension ref="B5:I18"/>
  <sheetViews>
    <sheetView topLeftCell="A4" workbookViewId="0">
      <selection activeCell="M8" sqref="M8"/>
    </sheetView>
  </sheetViews>
  <sheetFormatPr defaultRowHeight="15" x14ac:dyDescent="0.25"/>
  <cols>
    <col min="3" max="3" width="21" customWidth="1"/>
  </cols>
  <sheetData>
    <row r="5" spans="2:9" x14ac:dyDescent="0.25">
      <c r="C5" t="s">
        <v>184</v>
      </c>
    </row>
    <row r="6" spans="2:9" ht="15.75" thickBot="1" x14ac:dyDescent="0.3">
      <c r="I6" t="s">
        <v>194</v>
      </c>
    </row>
    <row r="7" spans="2:9" x14ac:dyDescent="0.25">
      <c r="B7" s="19">
        <v>0.35</v>
      </c>
      <c r="C7" s="20" t="s">
        <v>113</v>
      </c>
      <c r="I7" t="s">
        <v>185</v>
      </c>
    </row>
    <row r="8" spans="2:9" x14ac:dyDescent="0.25">
      <c r="B8" s="23">
        <v>0.1</v>
      </c>
      <c r="C8" s="11" t="s">
        <v>139</v>
      </c>
      <c r="I8" t="s">
        <v>186</v>
      </c>
    </row>
    <row r="9" spans="2:9" x14ac:dyDescent="0.25">
      <c r="B9" s="23">
        <v>0.2</v>
      </c>
      <c r="C9" s="11" t="s">
        <v>67</v>
      </c>
      <c r="I9" t="s">
        <v>187</v>
      </c>
    </row>
    <row r="10" spans="2:9" x14ac:dyDescent="0.25">
      <c r="B10" s="23">
        <v>0.1</v>
      </c>
      <c r="C10" s="11" t="s">
        <v>105</v>
      </c>
      <c r="I10" t="s">
        <v>188</v>
      </c>
    </row>
    <row r="11" spans="2:9" x14ac:dyDescent="0.25">
      <c r="B11" s="23">
        <v>0.1</v>
      </c>
      <c r="C11" s="11" t="s">
        <v>56</v>
      </c>
      <c r="I11" t="s">
        <v>189</v>
      </c>
    </row>
    <row r="12" spans="2:9" x14ac:dyDescent="0.25">
      <c r="B12" s="23">
        <v>0</v>
      </c>
      <c r="C12" s="11" t="s">
        <v>114</v>
      </c>
      <c r="I12" t="s">
        <v>190</v>
      </c>
    </row>
    <row r="13" spans="2:9" x14ac:dyDescent="0.25">
      <c r="B13" s="23">
        <v>0</v>
      </c>
      <c r="C13" s="11" t="s">
        <v>182</v>
      </c>
      <c r="I13" t="s">
        <v>191</v>
      </c>
    </row>
    <row r="14" spans="2:9" x14ac:dyDescent="0.25">
      <c r="B14" s="23">
        <v>0</v>
      </c>
      <c r="C14" s="11" t="s">
        <v>125</v>
      </c>
      <c r="I14" t="s">
        <v>192</v>
      </c>
    </row>
    <row r="15" spans="2:9" x14ac:dyDescent="0.25">
      <c r="B15" s="23">
        <v>0</v>
      </c>
      <c r="C15" s="11" t="s">
        <v>176</v>
      </c>
      <c r="I15" t="s">
        <v>193</v>
      </c>
    </row>
    <row r="16" spans="2:9" x14ac:dyDescent="0.25">
      <c r="B16" s="23">
        <v>0.15</v>
      </c>
      <c r="C16" s="11" t="s">
        <v>44</v>
      </c>
    </row>
    <row r="17" spans="2:3" x14ac:dyDescent="0.25">
      <c r="B17" s="23">
        <v>0</v>
      </c>
      <c r="C17" s="11" t="s">
        <v>84</v>
      </c>
    </row>
    <row r="18" spans="2:3" x14ac:dyDescent="0.25">
      <c r="B18" s="23">
        <v>0</v>
      </c>
      <c r="C18" s="11" t="s">
        <v>115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160DC0-9788-488F-A3C2-A568EE427BD5}">
          <x14:formula1>
            <xm:f>Корма!$A:$A</xm:f>
          </x14:formula1>
          <xm:sqref>C7:C18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Птица</vt:lpstr>
      <vt:lpstr>Корма</vt:lpstr>
      <vt:lpstr>Рецепт1</vt:lpstr>
      <vt:lpstr>Рецепт2</vt:lpstr>
      <vt:lpstr>Лист1</vt:lpstr>
      <vt:lpstr>kurwi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Melnikov, Sergey</dc:creator>
  <cp:lastModifiedBy>вячеслав ксензов</cp:lastModifiedBy>
  <dcterms:created xsi:type="dcterms:W3CDTF">2017-07-26T04:55:18Z</dcterms:created>
  <dcterms:modified xsi:type="dcterms:W3CDTF">2023-11-15T12:30:02Z</dcterms:modified>
</cp:coreProperties>
</file>